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nercity.sharepoint.com/sites/DL-PKintern/Freigegebene Dokumente/Förderprogramme/Förderrechner/"/>
    </mc:Choice>
  </mc:AlternateContent>
  <xr:revisionPtr revIDLastSave="9" documentId="8_{6880D9C7-617D-4F4F-8ED1-1CBFC555A1FA}" xr6:coauthVersionLast="47" xr6:coauthVersionMax="47" xr10:uidLastSave="{1C1D1DC3-C7FA-4473-A5A0-FC5CE6B10AA9}"/>
  <workbookProtection workbookAlgorithmName="SHA-512" workbookHashValue="vZjnSqY4cMyZtWWji6GTSJLyVoXGeCiRhgcQgC/pU6riUsKqlMajYUrafdwXwXz7Fy54V49owBCtypIJbaOteg==" workbookSaltValue="9WC92J/syV7v9F1HaVrZzQ==" workbookSpinCount="100000" lockStructure="1"/>
  <bookViews>
    <workbookView xWindow="1560" yWindow="1560" windowWidth="21600" windowHeight="10125" xr2:uid="{4575D5FF-03C3-4686-A155-55419233E9EE}"/>
  </bookViews>
  <sheets>
    <sheet name="Rechner" sheetId="1" r:id="rId1"/>
    <sheet name="Deckel förderfähige Ausgaben" sheetId="3" r:id="rId2"/>
  </sheets>
  <definedNames>
    <definedName name="FromArray_1">_xlfn.ANCHORARRAY(Rechner!$E$37)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 l="1"/>
  <c r="L45" i="1"/>
  <c r="J45" i="1" s="1"/>
  <c r="L43" i="1"/>
  <c r="L42" i="1"/>
  <c r="L41" i="1"/>
  <c r="J41" i="1" s="1"/>
  <c r="L40" i="1"/>
  <c r="J40" i="1" s="1"/>
  <c r="L39" i="1"/>
  <c r="J39" i="1" s="1"/>
  <c r="J25" i="1"/>
  <c r="M25" i="1" s="1"/>
  <c r="J26" i="1"/>
  <c r="M26" i="1"/>
  <c r="J24" i="1"/>
  <c r="J23" i="1"/>
  <c r="M23" i="1" s="1"/>
  <c r="J35" i="1"/>
  <c r="E3" i="3"/>
  <c r="D3" i="3" s="1" a="1"/>
  <c r="D3" i="3" s="1"/>
  <c r="G3" i="3"/>
  <c r="N63" i="1"/>
  <c r="E63" i="1"/>
  <c r="M24" i="1" l="1"/>
  <c r="M27" i="1" s="1"/>
  <c r="J27" i="1" s="1"/>
  <c r="M63" i="1"/>
  <c r="J56" i="1"/>
  <c r="J57" i="1"/>
  <c r="J55" i="1"/>
  <c r="N12" i="1" l="1"/>
  <c r="N62" i="1" s="1"/>
  <c r="J58" i="1"/>
  <c r="N60" i="1" s="1"/>
  <c r="J63" i="1" s="1"/>
  <c r="A3" i="3" l="1"/>
  <c r="H3" i="3" s="1" a="1"/>
  <c r="H3" i="3" s="1"/>
  <c r="B3" i="3" l="1" a="1"/>
  <c r="B3" i="3" s="1"/>
  <c r="M7" i="1" s="1"/>
  <c r="E37" i="1" s="1"/>
  <c r="J50" i="1" s="1"/>
  <c r="N13" i="1"/>
  <c r="N61" i="1" s="1"/>
  <c r="J60" i="1" s="1"/>
  <c r="F10" i="3"/>
  <c r="F11" i="3"/>
  <c r="F12" i="3"/>
  <c r="F13" i="3"/>
  <c r="F14" i="3"/>
  <c r="F15" i="3"/>
  <c r="F16" i="3"/>
  <c r="F17" i="3"/>
  <c r="F18" i="3"/>
  <c r="F19" i="3"/>
  <c r="F20" i="3"/>
  <c r="F21" i="3"/>
  <c r="F22" i="3"/>
  <c r="F23" i="3"/>
  <c r="F24" i="3"/>
  <c r="F25" i="3"/>
  <c r="F26" i="3"/>
  <c r="F9" i="3"/>
  <c r="F8"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B26" i="3"/>
  <c r="C26" i="3"/>
  <c r="C8" i="3"/>
  <c r="B8" i="3"/>
  <c r="N65" i="1" l="1"/>
  <c r="J61" i="1"/>
  <c r="J64" i="1" s="1"/>
  <c r="J65" i="1" s="1"/>
  <c r="C3" i="3" a="1"/>
  <c r="C3" i="3" s="1"/>
  <c r="N7" i="1" s="1"/>
  <c r="E38" i="1" s="1"/>
  <c r="D12" i="3"/>
  <c r="D13" i="3" s="1"/>
  <c r="D14" i="3" s="1"/>
  <c r="D15" i="3" s="1"/>
  <c r="D16" i="3" s="1"/>
  <c r="D17" i="3" s="1"/>
  <c r="D18" i="3" s="1"/>
  <c r="D19" i="3" s="1"/>
  <c r="D20" i="3" s="1"/>
  <c r="D21" i="3" s="1"/>
  <c r="D22" i="3" s="1"/>
  <c r="D23" i="3" s="1"/>
  <c r="D24" i="3" s="1"/>
  <c r="D25" i="3" s="1"/>
  <c r="D26" i="3" s="1"/>
  <c r="D11" i="3"/>
  <c r="D10" i="3"/>
  <c r="D9" i="3"/>
  <c r="D8" i="3"/>
  <c r="J66" i="1" l="1"/>
  <c r="E27" i="1"/>
  <c r="J43" i="1" l="1"/>
  <c r="J44" i="1" s="1"/>
  <c r="J36" i="1"/>
  <c r="J37" i="1" s="1"/>
  <c r="L47" i="1" l="1"/>
  <c r="J47" i="1" s="1"/>
  <c r="L48" i="1" s="1"/>
  <c r="L38" i="1"/>
  <c r="N38" i="1"/>
  <c r="N37" i="1"/>
  <c r="L37" i="1"/>
  <c r="S48" i="1" l="1"/>
  <c r="J48" i="1" s="1"/>
  <c r="J51" i="1"/>
  <c r="O38" i="1"/>
  <c r="O37" i="1"/>
  <c r="O47" i="1"/>
  <c r="J4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<sst xmlns="http://schemas.openxmlformats.org/spreadsheetml/2006/main" count="169" uniqueCount="118">
  <si>
    <t xml:space="preserve">Bitte füllen Sie lediglich die </t>
  </si>
  <si>
    <t>farbigen</t>
  </si>
  <si>
    <t>Felder aus</t>
  </si>
  <si>
    <t>Allgemeine Angaben</t>
  </si>
  <si>
    <t>Es handelt sich um ein:</t>
  </si>
  <si>
    <t>Einfamilienhaus/Doppelhaus/ Reihenhaus</t>
  </si>
  <si>
    <t>Ja</t>
  </si>
  <si>
    <t>Mehrfamilienhaus</t>
  </si>
  <si>
    <t>Nein</t>
  </si>
  <si>
    <t>ohne ISFP</t>
  </si>
  <si>
    <t>mit ISFP</t>
  </si>
  <si>
    <t>Anzahl der Wohneinheiten</t>
  </si>
  <si>
    <t>davon werden saniert</t>
  </si>
  <si>
    <t>Mehr Infos zum Einkommensbonus aus den FAQs:</t>
  </si>
  <si>
    <t>Ist der Einkommens-Bonus anwendbar?</t>
  </si>
  <si>
    <t>Zur Berechnung des Haushaltsjahreseinkommens wird der Durchschnitt aus den zu versteuernden Einkommen des zweiten und dritten Jahres vor Antragstellung ermittelt. Das heißt, für einen Antrag im Jahr 2024 wird der Durchschnitt der Einkommen aus 2021 und 2022 gebildet. Das Haushaltsjahreseinkommen ergibt sich aus den zu versteuernden Einkommen eines Kalenderjahres der relevanten Haushaltsmitglieder.</t>
  </si>
  <si>
    <t>Anzahl der selbstgenutzten zu sanierenden Wohneinheiten</t>
  </si>
  <si>
    <t>Relevante Haushaltsmitglieder sind alle zum Zeitpunkt der Antragstellung in einer Wohneinheit mit Haupt- oder alleinigem Wohnsitz gemeldeten volljährigen Eigentümerinnen und Eigentümer sowie deren dort mit Haupt- oder alleinigem Wohnsitz gemeldeten Ehe- und Lebenspartnerinnen oder -partner oder Partnerinnen oder Partner aus eheähnlicher Gemeinschaft.</t>
  </si>
  <si>
    <t>Als Nachweis für die Berechtigung zum Erhalt des Einkommens-Bonus sind Einkommenssteuerbescheide sowie Meldebescheinigung / Meldebestätigung aller relevanten Haushaltsmitglieder sowie ein Grundbuchauszug vorzulegen, aus dem die Eigentümerstellung der Antragstellenden zum Zeitpunkt der Antragstellung hervorgeht.</t>
  </si>
  <si>
    <t>Ich baue einen neuen Wärmeerzeuger ein</t>
  </si>
  <si>
    <t>Art des Wärmeerzeugers</t>
  </si>
  <si>
    <t>Wärmepumpe</t>
  </si>
  <si>
    <t>Das zu versteuernde Haushaltsjahreseinkommen wird ausschließlich anhand der Einkommensteuerbescheide des Finanzamtes nachgewiesen.</t>
  </si>
  <si>
    <t>förderfähige Ausgaen für den Heizungstausch</t>
  </si>
  <si>
    <t>EUR</t>
  </si>
  <si>
    <t>Deckel förderf. Ausgaben Selbstnutzung</t>
  </si>
  <si>
    <t>In Gebäuden mit mehreren Wohneinheiten werden die förderfähigen Ausgaben auf alle Wohneinheiten gleichmäßig verteilt (siehe FAQ A.6). Der Einkommens-Bonus kann nur für die förderfähigen Ausgaben der selbstgenutzten Wohneinheit in Anspruch genommen werden. Die anzusetzenden Ausgaben sind zusätzlich durch den Eigentumsanteil an der Wohnungseigentümergemeinschaft begrenzt.</t>
  </si>
  <si>
    <t>Deckel förderf. Ausgaben Vermietung</t>
  </si>
  <si>
    <t>Mehr Infos zum Klimageschwindigkeits-Bonus aus den FAQs:</t>
  </si>
  <si>
    <t>Ist der Klimageschwindigkeits-Bonus anwendbar?</t>
  </si>
  <si>
    <t>Für die Errichtung von Biomasseheizungen wird der Klimageschwindigkeits-Bonus nur gewährt, wenn diese mit einer solarthermischen Anlage, einer Photovoltaikanlage mit elektrischer Warmwasserbereitung oder einer Wärmepumpe kombiniert werden (neue oder bestehende Anlage, die die technischen Mindestanforderungen erfüllt).</t>
  </si>
  <si>
    <t>Der Klimageschwindigkeits-Bonus beträgt bis zum 31. Dezember 2028 20 %. Ab 1. Januar 2029 sinkt der Bonus auf 17 % (anschließend sinkt er alle zwei Jahre um 3 %-Punkte).</t>
  </si>
  <si>
    <t>Falls Sie auf eine Wärmepumpe umrüsten:</t>
  </si>
  <si>
    <t>Für den Erhalt des Klimageschwindigkeits-Bonus sind Meldebescheinigung / Meldebestätigung und Grundbuchauszug zum Nachweis der Selbstnutzung vorzulegen.</t>
  </si>
  <si>
    <t>Ist der Effizienz-Bonus anwendbar?</t>
  </si>
  <si>
    <t>In Gebäuden mit mehreren Wohneinheiten werden die förderfähigen Ausgaben auf alle Wohneinheiten grundsätzlich gleichmäßig verteilt (siehe FAQ A.6). Der Klimageschwindigkeits-Bonus kann nur für die förderfähigen Ausgaben der selbstgenutzten Wohneinheiten in Anspruch genommen werden. Die anzusetzenden Ausgaben sind zusätzlich durch den Eigentumsanteil an der Wohnungseigentümergemeinschaft begrenzt.</t>
  </si>
  <si>
    <t>Erfüllt die Wärmepumpe die Vorgaben von proKlima?</t>
  </si>
  <si>
    <t>Planen Sie eine Luft-Wasser-Wärmepumpe?</t>
  </si>
  <si>
    <t>geplante Maßnahmen:</t>
  </si>
  <si>
    <t>Investitionskosten aus Angebot</t>
  </si>
  <si>
    <t>Schätzkosten</t>
  </si>
  <si>
    <t>WennDann</t>
  </si>
  <si>
    <t>Sie dämmen Ihre Außenwand</t>
  </si>
  <si>
    <t>m²</t>
  </si>
  <si>
    <t xml:space="preserve">€/m² Mittelwert </t>
  </si>
  <si>
    <t>Sie lassen Passivhausfenster einbauen</t>
  </si>
  <si>
    <t>€/m² Mittelwert</t>
  </si>
  <si>
    <t>Sie lassen Passivhausfenster aus Holz einbauen</t>
  </si>
  <si>
    <t>Sie dämmen Ihr Dach</t>
  </si>
  <si>
    <t>Gesamt m²</t>
  </si>
  <si>
    <t>Nehmen Sie die Förderung der Dach-Solar Richtlinie in Anspruch?</t>
  </si>
  <si>
    <t>liegt ein individueller Sanierungsfahrplan vor:</t>
  </si>
  <si>
    <t>BEG-EM</t>
  </si>
  <si>
    <t>Einzelmaßnahmen an der Gebäudehülle</t>
  </si>
  <si>
    <t>I. Grundförderung</t>
  </si>
  <si>
    <t>II. ISFP Bonus</t>
  </si>
  <si>
    <t>Summe Fördersatz BEG Gebäudehülle</t>
  </si>
  <si>
    <t xml:space="preserve">60 Prozent </t>
  </si>
  <si>
    <t>übrig:</t>
  </si>
  <si>
    <t>Förderbetrag BEG</t>
  </si>
  <si>
    <t>förderfähige Kosten ohne ISFP</t>
  </si>
  <si>
    <t>BEG Förderung</t>
  </si>
  <si>
    <t>förderfähige Kosten mit ISFP</t>
  </si>
  <si>
    <t>proKlima</t>
  </si>
  <si>
    <t>Nachhaltige Dämmung Fassade</t>
  </si>
  <si>
    <t>EUR/m²,max. 30 TEUR</t>
  </si>
  <si>
    <t xml:space="preserve">Nachhaltige Dämmung Dach </t>
  </si>
  <si>
    <t>EUR/m²,max. 10 TEUR</t>
  </si>
  <si>
    <t>IsFP Bonus</t>
  </si>
  <si>
    <t>Passivhausfenster aus Kunststoff</t>
  </si>
  <si>
    <t>EUR/m², max. 2 TEUR</t>
  </si>
  <si>
    <t>Passivhausfenster aus Holz/ Holz Alu</t>
  </si>
  <si>
    <t>EUR/m², max. 3 TEUR</t>
  </si>
  <si>
    <t>Wärmepumpe+</t>
  </si>
  <si>
    <t>EUR/m², max. 26 TEUR</t>
  </si>
  <si>
    <t>Förderbetrag proKlima Gebäudehülle</t>
  </si>
  <si>
    <t>Förderung Dach-Solar Region Hannover mit 50 EUR/m² Dämmfläche, max. 50.000 EUR</t>
  </si>
  <si>
    <t>mögliche Förderung insgesamt</t>
  </si>
  <si>
    <t>Über- oder Unterschreitung</t>
  </si>
  <si>
    <t>prozentualer Anteil der Förderung an den förderfähigen Kosten</t>
  </si>
  <si>
    <t>%</t>
  </si>
  <si>
    <t>Überschreitung der 60% Kumulierungsgrenze um</t>
  </si>
  <si>
    <t>nach BEG maximal mögliche Förderung</t>
  </si>
  <si>
    <t>prozentualer Anteil der Förderung an den Investitionskosten</t>
  </si>
  <si>
    <t>Heizungstausch</t>
  </si>
  <si>
    <t>II. Klimageschwindigkeitsbonus</t>
  </si>
  <si>
    <t>III. Einkommensbonus</t>
  </si>
  <si>
    <t>IV. Effizienzbonus Wärmepumpe</t>
  </si>
  <si>
    <t>Summe Fördersatz BEG Heizungstausch</t>
  </si>
  <si>
    <t>Die maximale Förderquote beträgt 70%</t>
  </si>
  <si>
    <t>Förderfähige Ausgaben für den Heizungstausch</t>
  </si>
  <si>
    <t>Förderbetrag BEG Heizungstausch</t>
  </si>
  <si>
    <t>vermietet</t>
  </si>
  <si>
    <t>Förderbetrag proKlima</t>
  </si>
  <si>
    <t>selbstgenutzt</t>
  </si>
  <si>
    <t xml:space="preserve">10% der förderfähigen Kosten, max. </t>
  </si>
  <si>
    <t xml:space="preserve"> EUR</t>
  </si>
  <si>
    <t xml:space="preserve">proklima </t>
  </si>
  <si>
    <t>Summe Förderung</t>
  </si>
  <si>
    <t>Gesamt prozentual an förderfähige Kosten</t>
  </si>
  <si>
    <t>prozentualer Anteil der Förderung an Investitionskosten</t>
  </si>
  <si>
    <t>Aufgaben</t>
  </si>
  <si>
    <t>noch zu erledigen:</t>
  </si>
  <si>
    <t>Differenzierung für welche Förderbausteine Wärmepumpe + beantragt wird</t>
  </si>
  <si>
    <t>bei Heizungstausch Differenzierung Bonus bei unterschiedlicher Anzahl selbstgenutzter Wohneinheiten und förderfähigen Kosten</t>
  </si>
  <si>
    <t>Wärmepumpenförderung für MFH (proKlima und BEG-EM)</t>
  </si>
  <si>
    <t>Hinweis: Es besteht kein Rechstanspruch auf Förderung. Es sind die jeweiligen Förderbedingungen  der Fördermitelgeber zu beachten.</t>
  </si>
  <si>
    <t>Anzahl der Wohneinheiten und der jeweilige Förderdeckel</t>
  </si>
  <si>
    <t>selbstgenutzte WE</t>
  </si>
  <si>
    <t>Heizungstausch nicht selbstgenutzt</t>
  </si>
  <si>
    <t>Gebäudehülle</t>
  </si>
  <si>
    <t>Kreditförderung</t>
  </si>
  <si>
    <t>Anschluss an Wärmenetz</t>
  </si>
  <si>
    <t>Anschluss an Gebäudenetz</t>
  </si>
  <si>
    <t>Solarkollektoranlagen</t>
  </si>
  <si>
    <t>Biomasse</t>
  </si>
  <si>
    <t>Brennstoffzelle</t>
  </si>
  <si>
    <t>Innovative Heizungstechnik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</si>
</sst>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0"/>
      <color theme="1"/>
      <name val="Arial"/>
      <family val="2"/>
    </font>
    <font>
      <b/>
      <sz val="12"/>
      <color theme="1"/>
      <name val="Arial"/>
      <family val="2"/>
    </font>
    <font>
      <sz val="10"/>
      <color theme="0" tint="-0.499984740745262"/>
      <name val="Arial"/>
      <family val="2"/>
    </font>
    <font>
      <sz val="10"/>
      <name val="Arial"/>
      <family val="2"/>
    </font>
    <font>
      <sz val="10"/>
      <color rgb="FFFF0000"/>
      <name val="Arial"/>
      <family val="2"/>
    </font>
    <font>
      <sz val="10"/>
      <color theme="0" tint="-0.34998626667073579"/>
      <name val="Arial"/>
      <family val="2"/>
    </font>
    <font>
      <b/>
      <sz val="10"/>
      <color theme="0" tint="-0.34998626667073579"/>
      <name val="Arial"/>
      <family val="2"/>
    </font>
    <font>
      <b/>
      <sz val="10"/>
      <name val="Arial"/>
      <family val="2"/>
    </font>
    <font>
      <sz val="9"/>
      <color theme="1"/>
      <name val="Arial"/>
      <family val="2"/>
    </font>
  </fonts>
  <fills count="3">
    <fill>
      <patternFill patternType="none"/>
    </fill>
    <fill>
      <patternFill patternType="gray125"/>
    </fill>
    <fill>
      <patternFill patternType="solid">
        <fgColor theme="7" tint="0.39997558519241921"/>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3" fontId="0" fillId="0" borderId="0" xfId="0" applyNumberFormat="1"/>
    <xf numFmtId="0" fontId="1" fillId="0" borderId="0" xfId="0" applyFont="1"/>
    <xf numFmtId="3" fontId="1" fillId="0" borderId="0" xfId="0" applyNumberFormat="1" applyFont="1"/>
    <xf numFmtId="0" fontId="0" fillId="0" borderId="0" xfId="0" applyAlignment="1">
      <alignment horizontal="right"/>
    </xf>
    <xf numFmtId="0" fontId="1" fillId="0" borderId="0" xfId="0" applyFont="1" applyAlignment="1">
      <alignment horizontal="right"/>
    </xf>
    <xf numFmtId="0" fontId="0" fillId="0" borderId="1" xfId="0" applyBorder="1"/>
    <xf numFmtId="0" fontId="1" fillId="0" borderId="2" xfId="0" applyFont="1" applyBorder="1"/>
    <xf numFmtId="0" fontId="1" fillId="0" borderId="3" xfId="0" applyFont="1" applyBorder="1"/>
    <xf numFmtId="3" fontId="1" fillId="0" borderId="3" xfId="0" applyNumberFormat="1" applyFont="1" applyBorder="1"/>
    <xf numFmtId="3" fontId="1" fillId="0" borderId="2" xfId="0" applyNumberFormat="1" applyFont="1" applyBorder="1"/>
    <xf numFmtId="0" fontId="0" fillId="2" borderId="0" xfId="0" applyFill="1"/>
    <xf numFmtId="3" fontId="0" fillId="2" borderId="0" xfId="0" applyNumberFormat="1" applyFill="1"/>
    <xf numFmtId="0" fontId="1" fillId="0" borderId="1" xfId="0" applyFont="1" applyBorder="1" applyAlignment="1">
      <alignment horizontal="right"/>
    </xf>
    <xf numFmtId="3" fontId="1" fillId="0" borderId="1" xfId="0" applyNumberFormat="1" applyFont="1" applyBorder="1"/>
    <xf numFmtId="0" fontId="0" fillId="0" borderId="3" xfId="0" applyBorder="1"/>
    <xf numFmtId="0" fontId="1" fillId="0" borderId="3" xfId="0" applyFont="1" applyBorder="1" applyAlignment="1">
      <alignment horizontal="right"/>
    </xf>
    <xf numFmtId="0" fontId="0" fillId="0" borderId="4" xfId="0" applyBorder="1"/>
    <xf numFmtId="0" fontId="0" fillId="0" borderId="5" xfId="0" applyBorder="1"/>
    <xf numFmtId="0" fontId="0" fillId="0" borderId="6" xfId="0" applyBorder="1"/>
    <xf numFmtId="0" fontId="0" fillId="0" borderId="7" xfId="0" applyBorder="1"/>
    <xf numFmtId="9" fontId="0" fillId="0" borderId="0" xfId="0" applyNumberFormat="1"/>
    <xf numFmtId="0" fontId="0" fillId="0" borderId="8" xfId="0" applyBorder="1"/>
    <xf numFmtId="0" fontId="1" fillId="0" borderId="9" xfId="0" applyFont="1" applyBorder="1"/>
    <xf numFmtId="0" fontId="1" fillId="0" borderId="10" xfId="0" applyFont="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9" xfId="0" applyBorder="1"/>
    <xf numFmtId="0" fontId="1" fillId="0" borderId="12" xfId="0" applyFont="1" applyBorder="1"/>
    <xf numFmtId="0" fontId="0" fillId="0" borderId="15" xfId="0" applyBorder="1"/>
    <xf numFmtId="0" fontId="0" fillId="0" borderId="16" xfId="0" applyBorder="1"/>
    <xf numFmtId="1" fontId="0" fillId="0" borderId="16" xfId="0" applyNumberFormat="1" applyBorder="1"/>
    <xf numFmtId="0" fontId="0" fillId="0" borderId="17" xfId="0" applyBorder="1"/>
    <xf numFmtId="0" fontId="0" fillId="0" borderId="16" xfId="0" applyBorder="1" applyAlignment="1">
      <alignment horizontal="right"/>
    </xf>
    <xf numFmtId="0" fontId="2" fillId="0" borderId="0" xfId="0" applyFont="1"/>
    <xf numFmtId="3" fontId="0" fillId="0" borderId="0" xfId="0" applyNumberFormat="1" applyAlignment="1">
      <alignment horizontal="right"/>
    </xf>
    <xf numFmtId="9" fontId="0" fillId="0" borderId="0" xfId="0" applyNumberFormat="1" applyAlignment="1">
      <alignment horizontal="right"/>
    </xf>
    <xf numFmtId="0" fontId="3" fillId="0" borderId="3" xfId="0" applyFont="1" applyBorder="1" applyAlignment="1">
      <alignment horizontal="right"/>
    </xf>
    <xf numFmtId="3" fontId="3" fillId="0" borderId="3" xfId="0" applyNumberFormat="1" applyFont="1" applyBorder="1"/>
    <xf numFmtId="0" fontId="3" fillId="0" borderId="3" xfId="0" applyFont="1" applyBorder="1"/>
    <xf numFmtId="0" fontId="3" fillId="0" borderId="1" xfId="0" applyFont="1" applyBorder="1" applyAlignment="1">
      <alignment horizontal="right"/>
    </xf>
    <xf numFmtId="3" fontId="3" fillId="0" borderId="1" xfId="0" applyNumberFormat="1" applyFont="1" applyBorder="1"/>
    <xf numFmtId="0" fontId="3" fillId="0" borderId="1" xfId="0" applyFont="1" applyBorder="1"/>
    <xf numFmtId="0" fontId="1" fillId="0" borderId="5" xfId="0" applyFont="1" applyBorder="1"/>
    <xf numFmtId="3" fontId="4" fillId="0" borderId="0" xfId="0" applyNumberFormat="1" applyFont="1"/>
    <xf numFmtId="3" fontId="0" fillId="0" borderId="1" xfId="0" applyNumberFormat="1" applyBorder="1"/>
    <xf numFmtId="3" fontId="0" fillId="0" borderId="16" xfId="0" applyNumberFormat="1" applyBorder="1"/>
    <xf numFmtId="3" fontId="0" fillId="0" borderId="3" xfId="0" applyNumberFormat="1" applyBorder="1"/>
    <xf numFmtId="0" fontId="0" fillId="0" borderId="10" xfId="0" applyBorder="1"/>
    <xf numFmtId="0" fontId="1" fillId="0" borderId="11" xfId="0" applyFont="1" applyBorder="1"/>
    <xf numFmtId="0" fontId="1" fillId="0" borderId="1" xfId="0" applyFont="1" applyBorder="1"/>
    <xf numFmtId="0" fontId="5" fillId="0" borderId="0" xfId="0" applyFont="1" applyAlignment="1">
      <alignment horizontal="right"/>
    </xf>
    <xf numFmtId="0" fontId="1" fillId="0" borderId="0" xfId="0" applyFont="1" applyAlignment="1">
      <alignment horizontal="left"/>
    </xf>
    <xf numFmtId="3" fontId="6" fillId="0" borderId="0" xfId="0" applyNumberFormat="1" applyFont="1"/>
    <xf numFmtId="0" fontId="6" fillId="0" borderId="0" xfId="0" applyFont="1"/>
    <xf numFmtId="0" fontId="7" fillId="0" borderId="0" xfId="0" applyFont="1" applyAlignment="1">
      <alignment horizontal="right"/>
    </xf>
    <xf numFmtId="0" fontId="8" fillId="0" borderId="0" xfId="0" applyFont="1"/>
    <xf numFmtId="0" fontId="0" fillId="0" borderId="0" xfId="0" applyAlignment="1">
      <alignment horizontal="left"/>
    </xf>
    <xf numFmtId="0" fontId="0" fillId="2" borderId="0" xfId="0" applyFill="1" applyProtection="1">
      <protection locked="0"/>
    </xf>
    <xf numFmtId="3" fontId="0" fillId="2" borderId="0" xfId="0" applyNumberFormat="1" applyFill="1" applyProtection="1">
      <protection locked="0"/>
    </xf>
    <xf numFmtId="0" fontId="9" fillId="0" borderId="0" xfId="0" applyFont="1"/>
    <xf numFmtId="0" fontId="1" fillId="0" borderId="4" xfId="0" applyFont="1" applyBorder="1"/>
    <xf numFmtId="0" fontId="0" fillId="0" borderId="1" xfId="0" applyBorder="1" applyAlignment="1">
      <alignment horizontal="right"/>
    </xf>
    <xf numFmtId="0" fontId="1" fillId="0" borderId="8" xfId="0" applyFont="1" applyBorder="1"/>
    <xf numFmtId="3" fontId="0" fillId="2" borderId="0" xfId="0" applyNumberFormat="1" applyFill="1" applyAlignment="1"/>
    <xf numFmtId="0" fontId="0" fillId="0" borderId="0" xfId="0" applyAlignment="1"/>
    <xf numFmtId="3" fontId="1" fillId="0" borderId="0" xfId="0" applyNumberFormat="1" applyFont="1" applyProtection="1">
      <protection locked="0"/>
    </xf>
    <xf numFmtId="0" fontId="1" fillId="0" borderId="0" xfId="0" applyFont="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304800</xdr:colOff>
      <xdr:row>0</xdr:row>
      <xdr:rowOff>19050</xdr:rowOff>
    </xdr:from>
    <xdr:to>
      <xdr:col>19</xdr:col>
      <xdr:colOff>725170</xdr:colOff>
      <xdr:row>4</xdr:row>
      <xdr:rowOff>90805</xdr:rowOff>
    </xdr:to>
    <xdr:pic>
      <xdr:nvPicPr>
        <xdr:cNvPr id="2" name="Grafik 1">
          <a:extLst>
            <a:ext uri="{FF2B5EF4-FFF2-40B4-BE49-F238E27FC236}">
              <a16:creationId xmlns:a16="http://schemas.microsoft.com/office/drawing/2014/main" id="{58570149-7A5D-CEFE-2A0D-EAD57C803A33}"/>
            </a:ext>
          </a:extLst>
        </xdr:cNvPr>
        <xdr:cNvPicPr>
          <a:picLocks noChangeAspect="1"/>
        </xdr:cNvPicPr>
      </xdr:nvPicPr>
      <xdr:blipFill>
        <a:blip xmlns:r="http://schemas.openxmlformats.org/officeDocument/2006/relationships" r:embed="rId1"/>
        <a:stretch>
          <a:fillRect/>
        </a:stretch>
      </xdr:blipFill>
      <xdr:spPr>
        <a:xfrm>
          <a:off x="6877050" y="19050"/>
          <a:ext cx="1763395" cy="7194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6B18-D259-4C77-86F9-1D812352B47F}">
  <dimension ref="A1:AA79"/>
  <sheetViews>
    <sheetView showGridLines="0" showRowColHeaders="0" tabSelected="1" showRuler="0" view="pageLayout" zoomScaleNormal="90" workbookViewId="0">
      <selection activeCell="J18" sqref="J18"/>
    </sheetView>
  </sheetViews>
  <sheetFormatPr baseColWidth="10" defaultColWidth="11.42578125" defaultRowHeight="12.75" x14ac:dyDescent="0.2"/>
  <cols>
    <col min="1" max="1" width="9.7109375" customWidth="1"/>
    <col min="2" max="2" width="13" customWidth="1"/>
    <col min="3" max="3" width="10.42578125" customWidth="1"/>
    <col min="4" max="4" width="16.28515625" customWidth="1"/>
    <col min="6" max="6" width="6.85546875" customWidth="1"/>
    <col min="7" max="7" width="10" customWidth="1"/>
    <col min="8" max="8" width="9.28515625" customWidth="1"/>
    <col min="9" max="9" width="9.42578125" customWidth="1"/>
    <col min="11" max="11" width="7.7109375" customWidth="1"/>
    <col min="12" max="12" width="11.42578125" hidden="1" customWidth="1"/>
    <col min="13" max="13" width="15.85546875" hidden="1" customWidth="1"/>
    <col min="14" max="19" width="11.42578125" hidden="1" customWidth="1"/>
    <col min="24" max="26" width="0" hidden="1" customWidth="1"/>
    <col min="27" max="27" width="46.7109375" hidden="1" customWidth="1"/>
    <col min="28" max="31" width="0" hidden="1" customWidth="1"/>
  </cols>
  <sheetData>
    <row r="1" spans="1:27" x14ac:dyDescent="0.2">
      <c r="A1" t="s">
        <v>0</v>
      </c>
      <c r="C1" s="11" t="s">
        <v>1</v>
      </c>
      <c r="D1" t="s">
        <v>2</v>
      </c>
    </row>
    <row r="3" spans="1:27" x14ac:dyDescent="0.2">
      <c r="A3" s="2" t="s">
        <v>3</v>
      </c>
      <c r="C3" t="s">
        <v>4</v>
      </c>
    </row>
    <row r="4" spans="1:27" x14ac:dyDescent="0.2">
      <c r="B4" t="s">
        <v>5</v>
      </c>
      <c r="E4" s="60" t="s">
        <v>6</v>
      </c>
    </row>
    <row r="5" spans="1:27" ht="15.75" x14ac:dyDescent="0.25">
      <c r="A5" s="36"/>
      <c r="B5" t="s">
        <v>7</v>
      </c>
      <c r="E5" s="60" t="s">
        <v>8</v>
      </c>
      <c r="J5" s="2"/>
    </row>
    <row r="6" spans="1:27" s="2" customFormat="1" hidden="1" x14ac:dyDescent="0.2">
      <c r="E6" s="69"/>
      <c r="M6" t="s">
        <v>9</v>
      </c>
      <c r="N6" t="s">
        <v>10</v>
      </c>
    </row>
    <row r="7" spans="1:27" x14ac:dyDescent="0.2">
      <c r="B7" t="s">
        <v>11</v>
      </c>
      <c r="E7" s="60">
        <v>2</v>
      </c>
      <c r="F7" s="59" t="s">
        <v>12</v>
      </c>
      <c r="G7" s="4"/>
      <c r="H7" s="4"/>
      <c r="I7" s="4"/>
      <c r="J7" s="60">
        <v>2</v>
      </c>
      <c r="M7" s="1">
        <f>'Deckel förderfähige Ausgaben'!B3</f>
        <v>60000</v>
      </c>
      <c r="N7" s="1">
        <f>'Deckel förderfähige Ausgaben'!C3</f>
        <v>120000</v>
      </c>
      <c r="Z7" t="s">
        <v>13</v>
      </c>
    </row>
    <row r="8" spans="1:27" ht="12" hidden="1" customHeight="1" x14ac:dyDescent="0.2">
      <c r="A8" s="67" t="s">
        <v>14</v>
      </c>
      <c r="B8" s="67"/>
      <c r="C8" s="67"/>
      <c r="D8" s="67"/>
      <c r="F8" s="5"/>
      <c r="G8" s="5"/>
      <c r="H8" s="5"/>
      <c r="I8" s="5"/>
      <c r="J8" s="11" t="s">
        <v>6</v>
      </c>
      <c r="AA8" t="s">
        <v>15</v>
      </c>
    </row>
    <row r="9" spans="1:27" hidden="1" x14ac:dyDescent="0.2">
      <c r="F9" s="4" t="s">
        <v>16</v>
      </c>
      <c r="G9" s="4"/>
      <c r="H9" s="4"/>
      <c r="I9" s="4"/>
      <c r="J9" s="11">
        <v>0</v>
      </c>
      <c r="AA9" t="s">
        <v>17</v>
      </c>
    </row>
    <row r="10" spans="1:27" hidden="1" x14ac:dyDescent="0.2">
      <c r="AA10" t="s">
        <v>18</v>
      </c>
    </row>
    <row r="11" spans="1:27" hidden="1" x14ac:dyDescent="0.2">
      <c r="B11" t="s">
        <v>19</v>
      </c>
      <c r="D11" s="5"/>
      <c r="E11" s="11" t="s">
        <v>8</v>
      </c>
      <c r="F11" s="59" t="s">
        <v>20</v>
      </c>
      <c r="G11" s="4"/>
      <c r="H11" s="4"/>
      <c r="I11" s="4"/>
      <c r="J11" s="66" t="s">
        <v>21</v>
      </c>
      <c r="K11" s="67" t="s">
        <v>21</v>
      </c>
      <c r="AA11" t="s">
        <v>22</v>
      </c>
    </row>
    <row r="12" spans="1:27" hidden="1" x14ac:dyDescent="0.2">
      <c r="D12" s="5"/>
      <c r="E12" s="2"/>
      <c r="F12" s="53" t="s">
        <v>23</v>
      </c>
      <c r="G12" s="53"/>
      <c r="H12" s="53"/>
      <c r="I12" s="53"/>
      <c r="J12" s="12">
        <v>70000</v>
      </c>
      <c r="K12" t="s">
        <v>24</v>
      </c>
      <c r="N12" s="1">
        <f>'Deckel förderfähige Ausgaben'!D3</f>
        <v>0</v>
      </c>
      <c r="O12" t="s">
        <v>25</v>
      </c>
      <c r="AA12" t="s">
        <v>26</v>
      </c>
    </row>
    <row r="13" spans="1:27" hidden="1" x14ac:dyDescent="0.2">
      <c r="D13" s="5"/>
      <c r="E13" s="2"/>
      <c r="F13" s="5"/>
      <c r="G13" s="5"/>
      <c r="H13" s="5"/>
      <c r="I13" s="5"/>
      <c r="J13" s="3"/>
      <c r="N13" s="1">
        <f>'Deckel förderfähige Ausgaben'!H3</f>
        <v>45000</v>
      </c>
      <c r="O13" t="s">
        <v>27</v>
      </c>
      <c r="Z13" t="s">
        <v>28</v>
      </c>
    </row>
    <row r="14" spans="1:27" ht="12" hidden="1" customHeight="1" x14ac:dyDescent="0.2">
      <c r="A14" s="67" t="s">
        <v>29</v>
      </c>
      <c r="B14" s="67"/>
      <c r="C14" s="67"/>
      <c r="D14" s="67"/>
      <c r="F14" s="5"/>
      <c r="G14" s="5"/>
      <c r="H14" s="5"/>
      <c r="I14" s="5"/>
      <c r="J14" s="11" t="s">
        <v>8</v>
      </c>
      <c r="AA14" t="s">
        <v>30</v>
      </c>
    </row>
    <row r="15" spans="1:27" x14ac:dyDescent="0.2">
      <c r="D15" s="5"/>
      <c r="E15" s="2"/>
      <c r="F15" s="5"/>
      <c r="G15" s="5"/>
      <c r="H15" s="5"/>
      <c r="I15" s="5"/>
      <c r="J15" s="3"/>
      <c r="AA15" t="s">
        <v>31</v>
      </c>
    </row>
    <row r="16" spans="1:27" x14ac:dyDescent="0.2">
      <c r="A16" t="s">
        <v>32</v>
      </c>
      <c r="D16" s="5"/>
      <c r="E16" s="2"/>
      <c r="F16" s="5"/>
      <c r="G16" s="5"/>
      <c r="H16" s="5"/>
      <c r="I16" s="5"/>
      <c r="J16" s="3"/>
      <c r="AA16" t="s">
        <v>33</v>
      </c>
    </row>
    <row r="17" spans="1:27" hidden="1" x14ac:dyDescent="0.2">
      <c r="A17" s="67" t="s">
        <v>34</v>
      </c>
      <c r="B17" s="67"/>
      <c r="C17" s="67"/>
      <c r="D17" s="67"/>
      <c r="E17" s="2"/>
      <c r="F17" s="5"/>
      <c r="G17" s="5"/>
      <c r="H17" s="5"/>
      <c r="I17" s="5"/>
      <c r="J17" s="11" t="s">
        <v>6</v>
      </c>
      <c r="AA17" t="s">
        <v>35</v>
      </c>
    </row>
    <row r="18" spans="1:27" x14ac:dyDescent="0.2">
      <c r="A18" t="s">
        <v>36</v>
      </c>
      <c r="J18" s="60" t="s">
        <v>8</v>
      </c>
    </row>
    <row r="19" spans="1:27" hidden="1" x14ac:dyDescent="0.2">
      <c r="A19" t="s">
        <v>37</v>
      </c>
      <c r="J19" s="11" t="s">
        <v>6</v>
      </c>
    </row>
    <row r="20" spans="1:27" x14ac:dyDescent="0.2">
      <c r="D20" s="5"/>
      <c r="E20" s="2"/>
      <c r="F20" s="5"/>
      <c r="G20" s="5"/>
      <c r="H20" s="5"/>
      <c r="I20" s="5"/>
      <c r="J20" s="3"/>
    </row>
    <row r="21" spans="1:27" hidden="1" x14ac:dyDescent="0.2"/>
    <row r="22" spans="1:27" x14ac:dyDescent="0.2">
      <c r="A22" s="2" t="s">
        <v>38</v>
      </c>
      <c r="G22" s="54" t="s">
        <v>39</v>
      </c>
      <c r="K22" s="57" t="s">
        <v>40</v>
      </c>
      <c r="M22" t="s">
        <v>41</v>
      </c>
    </row>
    <row r="23" spans="1:27" x14ac:dyDescent="0.2">
      <c r="B23" t="s">
        <v>42</v>
      </c>
      <c r="E23" s="60">
        <v>120</v>
      </c>
      <c r="F23" t="s">
        <v>43</v>
      </c>
      <c r="G23" s="61"/>
      <c r="H23" t="s">
        <v>24</v>
      </c>
      <c r="J23" s="55">
        <f>E23*P23</f>
        <v>50400</v>
      </c>
      <c r="K23" s="56" t="s">
        <v>24</v>
      </c>
      <c r="M23">
        <f>IF(G23="",J23,G23)</f>
        <v>50400</v>
      </c>
      <c r="P23">
        <v>420</v>
      </c>
      <c r="Q23" t="s">
        <v>44</v>
      </c>
    </row>
    <row r="24" spans="1:27" x14ac:dyDescent="0.2">
      <c r="B24" t="s">
        <v>45</v>
      </c>
      <c r="E24" s="60">
        <v>27</v>
      </c>
      <c r="F24" t="s">
        <v>43</v>
      </c>
      <c r="G24" s="61"/>
      <c r="H24" t="s">
        <v>24</v>
      </c>
      <c r="J24" s="55">
        <f>E24*P24</f>
        <v>24678</v>
      </c>
      <c r="K24" s="56" t="s">
        <v>24</v>
      </c>
      <c r="M24">
        <f>IF(G24="",J24,G24)</f>
        <v>24678</v>
      </c>
      <c r="P24">
        <v>914</v>
      </c>
      <c r="Q24" t="s">
        <v>46</v>
      </c>
    </row>
    <row r="25" spans="1:27" x14ac:dyDescent="0.2">
      <c r="B25" t="s">
        <v>47</v>
      </c>
      <c r="E25" s="60"/>
      <c r="F25" t="s">
        <v>43</v>
      </c>
      <c r="G25" s="61"/>
      <c r="H25" t="s">
        <v>24</v>
      </c>
      <c r="J25" s="55">
        <f>E25*P25</f>
        <v>0</v>
      </c>
      <c r="K25" s="56" t="s">
        <v>24</v>
      </c>
      <c r="M25">
        <f>IF(G25="",J25,G25)</f>
        <v>0</v>
      </c>
      <c r="P25">
        <v>1100</v>
      </c>
      <c r="Q25" t="s">
        <v>46</v>
      </c>
    </row>
    <row r="26" spans="1:27" x14ac:dyDescent="0.2">
      <c r="B26" t="s">
        <v>48</v>
      </c>
      <c r="E26" s="60"/>
      <c r="F26" t="s">
        <v>43</v>
      </c>
      <c r="G26" s="61"/>
      <c r="H26" t="s">
        <v>24</v>
      </c>
      <c r="J26" s="55">
        <f>E26*P26</f>
        <v>0</v>
      </c>
      <c r="K26" s="56" t="s">
        <v>24</v>
      </c>
      <c r="M26">
        <f>IF(G26="",J26,G26)</f>
        <v>0</v>
      </c>
      <c r="P26">
        <v>394</v>
      </c>
      <c r="Q26" t="s">
        <v>44</v>
      </c>
    </row>
    <row r="27" spans="1:27" x14ac:dyDescent="0.2">
      <c r="D27" s="5" t="s">
        <v>49</v>
      </c>
      <c r="E27" s="2">
        <f>SUM(E23:E26)</f>
        <v>147</v>
      </c>
      <c r="F27" s="54" t="s">
        <v>43</v>
      </c>
      <c r="G27" s="5"/>
      <c r="H27" s="5"/>
      <c r="I27" s="5"/>
      <c r="J27" s="3">
        <f>M27</f>
        <v>75078</v>
      </c>
      <c r="K27" s="58" t="s">
        <v>24</v>
      </c>
      <c r="M27" s="3">
        <f>SUM(M23:M26)</f>
        <v>75078</v>
      </c>
      <c r="N27" s="3"/>
    </row>
    <row r="28" spans="1:27" x14ac:dyDescent="0.2">
      <c r="D28" s="5"/>
      <c r="E28" s="2"/>
      <c r="F28" s="5"/>
      <c r="G28" s="5"/>
      <c r="H28" s="5"/>
      <c r="I28" s="5"/>
      <c r="J28" s="3"/>
    </row>
    <row r="29" spans="1:27" x14ac:dyDescent="0.2">
      <c r="A29" t="s">
        <v>50</v>
      </c>
      <c r="D29" s="5"/>
      <c r="E29" s="2"/>
      <c r="F29" s="5"/>
      <c r="G29" s="5"/>
      <c r="H29" s="5"/>
      <c r="I29" s="5"/>
      <c r="J29" s="60" t="s">
        <v>8</v>
      </c>
    </row>
    <row r="30" spans="1:27" hidden="1" x14ac:dyDescent="0.2">
      <c r="D30" s="5"/>
      <c r="E30" s="2"/>
      <c r="F30" s="5"/>
      <c r="G30" s="5"/>
      <c r="H30" s="5"/>
      <c r="I30" s="5"/>
      <c r="J30" s="68"/>
    </row>
    <row r="31" spans="1:27" x14ac:dyDescent="0.2">
      <c r="A31" t="s">
        <v>51</v>
      </c>
      <c r="J31" s="60" t="s">
        <v>8</v>
      </c>
    </row>
    <row r="32" spans="1:27" ht="5.85" customHeight="1" thickBot="1" x14ac:dyDescent="0.25"/>
    <row r="33" spans="1:19" x14ac:dyDescent="0.2">
      <c r="A33" s="63" t="s">
        <v>52</v>
      </c>
      <c r="B33" s="45" t="s">
        <v>53</v>
      </c>
      <c r="C33" s="18"/>
      <c r="D33" s="18"/>
      <c r="E33" s="18"/>
      <c r="F33" s="18"/>
      <c r="G33" s="18"/>
      <c r="H33" s="18"/>
      <c r="I33" s="18"/>
      <c r="J33" s="18"/>
      <c r="K33" s="19"/>
    </row>
    <row r="34" spans="1:19" x14ac:dyDescent="0.2">
      <c r="A34" s="20"/>
      <c r="B34" t="s">
        <v>54</v>
      </c>
      <c r="J34" s="21">
        <v>0.15</v>
      </c>
      <c r="K34" s="22"/>
    </row>
    <row r="35" spans="1:19" x14ac:dyDescent="0.2">
      <c r="A35" s="20"/>
      <c r="B35" t="s">
        <v>55</v>
      </c>
      <c r="J35" s="38">
        <f>IF(J31="ja",N40,IF(J31="nein",N41))</f>
        <v>0</v>
      </c>
      <c r="K35" s="22"/>
    </row>
    <row r="36" spans="1:19" x14ac:dyDescent="0.2">
      <c r="A36" s="20"/>
      <c r="B36" t="s">
        <v>56</v>
      </c>
      <c r="E36" s="6"/>
      <c r="J36" s="21">
        <f>SUM(J34:J35)</f>
        <v>0.15</v>
      </c>
      <c r="K36" s="22"/>
      <c r="N36" t="s">
        <v>57</v>
      </c>
      <c r="O36" t="s">
        <v>58</v>
      </c>
    </row>
    <row r="37" spans="1:19" x14ac:dyDescent="0.2">
      <c r="A37" s="23" t="s">
        <v>59</v>
      </c>
      <c r="B37" s="8"/>
      <c r="C37" s="8"/>
      <c r="D37" s="39" t="s">
        <v>60</v>
      </c>
      <c r="E37" s="40">
        <f>IF(M27&gt;M7,M7,M27)</f>
        <v>60000</v>
      </c>
      <c r="F37" s="41" t="s">
        <v>24</v>
      </c>
      <c r="G37" s="41"/>
      <c r="H37" s="41"/>
      <c r="I37" s="41"/>
      <c r="J37" s="9">
        <f>IF($J$35=5%,E38*J36,IF($J$35=0,E37*J36))</f>
        <v>9000</v>
      </c>
      <c r="K37" s="24" t="s">
        <v>24</v>
      </c>
      <c r="L37" s="1">
        <f>E37*0.15</f>
        <v>9000</v>
      </c>
      <c r="M37" s="1" t="s">
        <v>61</v>
      </c>
      <c r="N37" s="1">
        <f>E37*0.6</f>
        <v>36000</v>
      </c>
      <c r="O37" s="1">
        <f>N37-L37</f>
        <v>27000</v>
      </c>
    </row>
    <row r="38" spans="1:19" x14ac:dyDescent="0.2">
      <c r="A38" s="25"/>
      <c r="B38" s="6"/>
      <c r="C38" s="6"/>
      <c r="D38" s="42" t="s">
        <v>62</v>
      </c>
      <c r="E38" s="43">
        <f>IF(M27&gt;N7,N7,M27)</f>
        <v>75078</v>
      </c>
      <c r="F38" s="44" t="s">
        <v>24</v>
      </c>
      <c r="G38" s="44"/>
      <c r="H38" s="44"/>
      <c r="I38" s="44"/>
      <c r="J38" s="6"/>
      <c r="K38" s="26"/>
      <c r="L38" s="1">
        <f>E38*0.2</f>
        <v>15015.6</v>
      </c>
      <c r="M38" s="1" t="s">
        <v>61</v>
      </c>
      <c r="N38" s="1">
        <f>E38*0.6</f>
        <v>45046.799999999996</v>
      </c>
      <c r="O38" s="1">
        <f>N38-L38</f>
        <v>30031.199999999997</v>
      </c>
    </row>
    <row r="39" spans="1:19" x14ac:dyDescent="0.2">
      <c r="A39" s="20" t="s">
        <v>63</v>
      </c>
      <c r="B39" t="s">
        <v>64</v>
      </c>
      <c r="E39">
        <v>30</v>
      </c>
      <c r="F39" t="s">
        <v>65</v>
      </c>
      <c r="J39">
        <f>IF(L39&lt;30000,L39,30000)</f>
        <v>3600</v>
      </c>
      <c r="K39" s="22" t="s">
        <v>24</v>
      </c>
      <c r="L39">
        <f>E23*E39</f>
        <v>3600</v>
      </c>
    </row>
    <row r="40" spans="1:19" x14ac:dyDescent="0.2">
      <c r="A40" s="20"/>
      <c r="B40" t="s">
        <v>66</v>
      </c>
      <c r="E40">
        <v>10</v>
      </c>
      <c r="F40" t="s">
        <v>67</v>
      </c>
      <c r="J40">
        <f>IF(L40&lt;10000,L40,10000)</f>
        <v>0</v>
      </c>
      <c r="K40" s="22" t="s">
        <v>24</v>
      </c>
      <c r="L40">
        <f>E26*E40</f>
        <v>0</v>
      </c>
      <c r="M40" t="s">
        <v>68</v>
      </c>
      <c r="N40" s="21">
        <v>0.05</v>
      </c>
    </row>
    <row r="41" spans="1:19" x14ac:dyDescent="0.2">
      <c r="A41" s="20"/>
      <c r="B41" t="s">
        <v>69</v>
      </c>
      <c r="E41">
        <v>20</v>
      </c>
      <c r="F41" t="s">
        <v>70</v>
      </c>
      <c r="J41">
        <f>IF(L41&lt;2000,L41,2000)</f>
        <v>540</v>
      </c>
      <c r="K41" s="22" t="s">
        <v>24</v>
      </c>
      <c r="L41">
        <f>E41*E24</f>
        <v>540</v>
      </c>
      <c r="M41" t="s">
        <v>9</v>
      </c>
      <c r="N41" s="21">
        <v>0</v>
      </c>
    </row>
    <row r="42" spans="1:19" x14ac:dyDescent="0.2">
      <c r="A42" s="20"/>
      <c r="B42" t="s">
        <v>71</v>
      </c>
      <c r="E42">
        <v>30</v>
      </c>
      <c r="F42" t="s">
        <v>72</v>
      </c>
      <c r="J42">
        <f>IF(L42&lt;3000,L42,3000)</f>
        <v>0</v>
      </c>
      <c r="K42" s="22" t="s">
        <v>24</v>
      </c>
      <c r="L42">
        <f>E25*E42</f>
        <v>0</v>
      </c>
      <c r="N42" s="21"/>
    </row>
    <row r="43" spans="1:19" x14ac:dyDescent="0.2">
      <c r="A43" s="20"/>
      <c r="B43" t="s">
        <v>73</v>
      </c>
      <c r="E43">
        <v>15</v>
      </c>
      <c r="F43" t="s">
        <v>74</v>
      </c>
      <c r="J43">
        <f>IF(L43&lt;26000,L43,26000)</f>
        <v>0</v>
      </c>
      <c r="K43" s="22" t="s">
        <v>24</v>
      </c>
      <c r="L43">
        <f>IF(J18="Ja",E43*E27,IF(J18="Nein",0))</f>
        <v>0</v>
      </c>
    </row>
    <row r="44" spans="1:19" x14ac:dyDescent="0.2">
      <c r="A44" s="27"/>
      <c r="B44" s="7" t="s">
        <v>75</v>
      </c>
      <c r="C44" s="7"/>
      <c r="D44" s="7"/>
      <c r="E44" s="7"/>
      <c r="F44" s="7"/>
      <c r="G44" s="7"/>
      <c r="H44" s="7"/>
      <c r="I44" s="7"/>
      <c r="J44" s="10">
        <f>SUM(J39:J43)</f>
        <v>4140</v>
      </c>
      <c r="K44" s="28" t="s">
        <v>24</v>
      </c>
    </row>
    <row r="45" spans="1:19" x14ac:dyDescent="0.2">
      <c r="A45" s="20" t="s">
        <v>76</v>
      </c>
      <c r="J45" s="37">
        <f>IF(L45&lt;50000,L45,50000)</f>
        <v>0</v>
      </c>
      <c r="K45" s="22" t="s">
        <v>24</v>
      </c>
      <c r="L45">
        <f>IF(J29="ja",E26*50,IF(J29="nein",0))</f>
        <v>0</v>
      </c>
    </row>
    <row r="46" spans="1:19" x14ac:dyDescent="0.2">
      <c r="A46" s="20"/>
      <c r="F46" s="4"/>
      <c r="G46" s="4"/>
      <c r="H46" s="4"/>
      <c r="I46" s="4"/>
      <c r="J46" s="1"/>
      <c r="K46" s="22"/>
    </row>
    <row r="47" spans="1:19" x14ac:dyDescent="0.2">
      <c r="A47" s="29"/>
      <c r="B47" s="15"/>
      <c r="C47" s="15"/>
      <c r="D47" s="15"/>
      <c r="E47" s="15"/>
      <c r="F47" s="16"/>
      <c r="G47" s="16"/>
      <c r="H47" s="16"/>
      <c r="I47" s="16" t="s">
        <v>77</v>
      </c>
      <c r="J47" s="9">
        <f>IF(L47&lt;J50,L47,J50)</f>
        <v>13140</v>
      </c>
      <c r="K47" s="24" t="s">
        <v>24</v>
      </c>
      <c r="L47" s="1">
        <f>J37+J44+J45</f>
        <v>13140</v>
      </c>
      <c r="N47" s="4" t="s">
        <v>78</v>
      </c>
      <c r="O47" s="1">
        <f>IF($J$35=5%,$J$47-$N$38,IF($J$35=0,$J$47-$N$37))</f>
        <v>-22860</v>
      </c>
    </row>
    <row r="48" spans="1:19" x14ac:dyDescent="0.2">
      <c r="A48" s="25"/>
      <c r="B48" s="6"/>
      <c r="C48" s="6"/>
      <c r="D48" s="6"/>
      <c r="E48" s="6"/>
      <c r="F48" s="13"/>
      <c r="G48" s="13"/>
      <c r="H48" s="13"/>
      <c r="I48" s="64" t="s">
        <v>79</v>
      </c>
      <c r="J48" s="47">
        <f>IF(J37=0,0,IF(J37&gt;0,S48))</f>
        <v>21.900000000000002</v>
      </c>
      <c r="K48" s="26" t="s">
        <v>80</v>
      </c>
      <c r="L48">
        <f>IF($J$35=5%,100/E38*J47,IF($J$35=0,100/E37*J47))</f>
        <v>21.900000000000002</v>
      </c>
      <c r="N48" s="4"/>
      <c r="O48" s="1"/>
      <c r="S48">
        <f>IF($J$35=5%,100/E38*J47,IF($J$35=0,100/E37*J47))</f>
        <v>21.900000000000002</v>
      </c>
    </row>
    <row r="49" spans="1:15" hidden="1" x14ac:dyDescent="0.2">
      <c r="A49" s="20"/>
      <c r="F49" s="4" t="s">
        <v>81</v>
      </c>
      <c r="G49" s="4"/>
      <c r="H49" s="4"/>
      <c r="I49" s="4"/>
      <c r="J49" t="str">
        <f>IF(O47&gt;0,O47," ")</f>
        <v xml:space="preserve"> </v>
      </c>
      <c r="K49" s="22" t="s">
        <v>24</v>
      </c>
    </row>
    <row r="50" spans="1:15" x14ac:dyDescent="0.2">
      <c r="A50" s="20"/>
      <c r="F50" s="4"/>
      <c r="G50" s="4"/>
      <c r="H50" s="4"/>
      <c r="I50" s="5" t="s">
        <v>82</v>
      </c>
      <c r="J50" s="3">
        <f>IF(J31="Ja",E38*0.6,IF(J31="Nein",E37*0.6))</f>
        <v>36000</v>
      </c>
      <c r="K50" s="65" t="s">
        <v>24</v>
      </c>
    </row>
    <row r="51" spans="1:15" ht="13.5" thickBot="1" x14ac:dyDescent="0.25">
      <c r="A51" s="31"/>
      <c r="B51" s="32"/>
      <c r="C51" s="32"/>
      <c r="D51" s="32"/>
      <c r="E51" s="32"/>
      <c r="F51" s="35"/>
      <c r="G51" s="35"/>
      <c r="H51" s="35"/>
      <c r="I51" s="35" t="s">
        <v>83</v>
      </c>
      <c r="J51" s="33">
        <f>IF(J27&gt;0,100/J27*J47,0)</f>
        <v>17.501798129944856</v>
      </c>
      <c r="K51" s="34" t="s">
        <v>80</v>
      </c>
    </row>
    <row r="52" spans="1:15" hidden="1" x14ac:dyDescent="0.2">
      <c r="A52" s="17"/>
      <c r="B52" s="18"/>
      <c r="C52" s="18"/>
      <c r="D52" s="18"/>
      <c r="E52" s="18"/>
      <c r="F52" s="18"/>
      <c r="G52" s="18"/>
      <c r="H52" s="18"/>
      <c r="I52" s="18"/>
      <c r="J52" s="18"/>
      <c r="K52" s="19"/>
    </row>
    <row r="53" spans="1:15" hidden="1" x14ac:dyDescent="0.2">
      <c r="A53" s="20"/>
      <c r="B53" s="2" t="s">
        <v>84</v>
      </c>
      <c r="K53" s="22"/>
    </row>
    <row r="54" spans="1:15" hidden="1" x14ac:dyDescent="0.2">
      <c r="A54" s="20"/>
      <c r="B54" t="s">
        <v>54</v>
      </c>
      <c r="J54" s="21">
        <v>0.3</v>
      </c>
      <c r="K54" s="22"/>
    </row>
    <row r="55" spans="1:15" hidden="1" x14ac:dyDescent="0.2">
      <c r="A55" s="20"/>
      <c r="B55" t="s">
        <v>85</v>
      </c>
      <c r="J55" s="38">
        <f>IF(J14="ja",N55,IF(J14="nein",N58))</f>
        <v>0</v>
      </c>
      <c r="K55" s="22"/>
      <c r="N55" s="21">
        <v>0.2</v>
      </c>
    </row>
    <row r="56" spans="1:15" hidden="1" x14ac:dyDescent="0.2">
      <c r="A56" s="20"/>
      <c r="B56" t="s">
        <v>86</v>
      </c>
      <c r="J56" s="38">
        <f>IF(J9&gt;0,N56,IF(J9=0,N58))</f>
        <v>0</v>
      </c>
      <c r="K56" s="22"/>
      <c r="N56" s="21">
        <v>0.3</v>
      </c>
    </row>
    <row r="57" spans="1:15" hidden="1" x14ac:dyDescent="0.2">
      <c r="A57" s="20"/>
      <c r="B57" t="s">
        <v>87</v>
      </c>
      <c r="J57" s="38">
        <f>IF(J17="ja",N57,IF(J17="nein",N58))</f>
        <v>0.05</v>
      </c>
      <c r="K57" s="22"/>
      <c r="N57" s="21">
        <v>0.05</v>
      </c>
    </row>
    <row r="58" spans="1:15" hidden="1" x14ac:dyDescent="0.2">
      <c r="A58" s="20"/>
      <c r="B58" t="s">
        <v>88</v>
      </c>
      <c r="J58" s="21">
        <f>SUM(J54:J57)</f>
        <v>0.35</v>
      </c>
      <c r="K58" s="22"/>
      <c r="N58" s="21">
        <v>0</v>
      </c>
    </row>
    <row r="59" spans="1:15" hidden="1" x14ac:dyDescent="0.2">
      <c r="A59" s="25"/>
      <c r="B59" s="6" t="s">
        <v>89</v>
      </c>
      <c r="C59" s="6"/>
      <c r="D59" s="6"/>
      <c r="E59" s="6"/>
      <c r="F59" s="6"/>
      <c r="G59" s="6"/>
      <c r="H59" s="6"/>
      <c r="I59" s="6"/>
      <c r="J59" s="6"/>
      <c r="K59" s="26"/>
      <c r="N59" s="21">
        <v>0.7</v>
      </c>
    </row>
    <row r="60" spans="1:15" hidden="1" x14ac:dyDescent="0.2">
      <c r="A60" s="20" t="s">
        <v>90</v>
      </c>
      <c r="J60" s="1">
        <f>IF(J56=0%,N61,N62)</f>
        <v>45000</v>
      </c>
      <c r="K60" s="22" t="s">
        <v>24</v>
      </c>
      <c r="M60" s="21">
        <v>0.6</v>
      </c>
      <c r="N60" s="21">
        <f>IF(J58&gt;N59,N59,J58)</f>
        <v>0.35</v>
      </c>
    </row>
    <row r="61" spans="1:15" hidden="1" x14ac:dyDescent="0.2">
      <c r="A61" s="51" t="s">
        <v>91</v>
      </c>
      <c r="B61" s="52"/>
      <c r="C61" s="52"/>
      <c r="D61" s="52"/>
      <c r="E61" s="52"/>
      <c r="F61" s="52"/>
      <c r="G61" s="52"/>
      <c r="H61" s="52"/>
      <c r="I61" s="52"/>
      <c r="J61" s="14">
        <f>J60*N60</f>
        <v>15749.999999999998</v>
      </c>
      <c r="K61" s="30" t="s">
        <v>24</v>
      </c>
      <c r="N61">
        <f>IF(J12&gt;N13,N13,J12)</f>
        <v>45000</v>
      </c>
      <c r="O61" t="s">
        <v>92</v>
      </c>
    </row>
    <row r="62" spans="1:15" hidden="1" x14ac:dyDescent="0.2">
      <c r="A62" s="23" t="s">
        <v>93</v>
      </c>
      <c r="B62" s="15"/>
      <c r="C62" s="15"/>
      <c r="D62" s="15"/>
      <c r="E62" s="15"/>
      <c r="F62" s="15"/>
      <c r="G62" s="15"/>
      <c r="H62" s="15"/>
      <c r="I62" s="15"/>
      <c r="J62" s="49"/>
      <c r="K62" s="50"/>
      <c r="N62" s="46">
        <f>IF(J12&gt;N12,N12,J12)</f>
        <v>0</v>
      </c>
      <c r="O62" t="s">
        <v>94</v>
      </c>
    </row>
    <row r="63" spans="1:15" hidden="1" x14ac:dyDescent="0.2">
      <c r="A63" s="25"/>
      <c r="B63" s="6" t="s">
        <v>95</v>
      </c>
      <c r="C63" s="6"/>
      <c r="D63" s="6"/>
      <c r="E63" s="47">
        <f>IF(J19="ja",3000,5000)</f>
        <v>3000</v>
      </c>
      <c r="F63" s="6" t="s">
        <v>96</v>
      </c>
      <c r="G63" s="6"/>
      <c r="H63" s="6"/>
      <c r="I63" s="6"/>
      <c r="J63" s="47">
        <f>IF(N60&gt;59.999%,0,M63)</f>
        <v>3000</v>
      </c>
      <c r="K63" s="26" t="s">
        <v>24</v>
      </c>
      <c r="M63" s="1">
        <f>IF(N63&gt;E63,E63,N63)</f>
        <v>3000</v>
      </c>
      <c r="N63">
        <f>J12*0.1</f>
        <v>7000</v>
      </c>
      <c r="O63" t="s">
        <v>97</v>
      </c>
    </row>
    <row r="64" spans="1:15" hidden="1" x14ac:dyDescent="0.2">
      <c r="A64" s="23" t="s">
        <v>98</v>
      </c>
      <c r="B64" s="8"/>
      <c r="C64" s="8"/>
      <c r="D64" s="8"/>
      <c r="E64" s="8"/>
      <c r="F64" s="8"/>
      <c r="G64" s="8"/>
      <c r="H64" s="8"/>
      <c r="I64" s="8"/>
      <c r="J64" s="9">
        <f>J61+J63</f>
        <v>18750</v>
      </c>
      <c r="K64" s="24" t="s">
        <v>24</v>
      </c>
    </row>
    <row r="65" spans="1:14" hidden="1" x14ac:dyDescent="0.2">
      <c r="A65" s="25"/>
      <c r="B65" s="6"/>
      <c r="C65" s="6"/>
      <c r="D65" s="6"/>
      <c r="E65" s="6"/>
      <c r="F65" s="13" t="s">
        <v>99</v>
      </c>
      <c r="G65" s="13"/>
      <c r="H65" s="13"/>
      <c r="I65" s="13"/>
      <c r="J65" s="14">
        <f>100/J60*J64</f>
        <v>41.666666666666664</v>
      </c>
      <c r="K65" s="30" t="s">
        <v>80</v>
      </c>
      <c r="N65">
        <f>J60*0.6</f>
        <v>27000</v>
      </c>
    </row>
    <row r="66" spans="1:14" ht="13.5" hidden="1" thickBot="1" x14ac:dyDescent="0.25">
      <c r="A66" s="31"/>
      <c r="B66" s="32"/>
      <c r="C66" s="32"/>
      <c r="D66" s="32"/>
      <c r="E66" s="32"/>
      <c r="F66" s="35" t="s">
        <v>100</v>
      </c>
      <c r="G66" s="35"/>
      <c r="H66" s="35"/>
      <c r="I66" s="35"/>
      <c r="J66" s="48">
        <f>100/J12*J64</f>
        <v>26.785714285714285</v>
      </c>
      <c r="K66" s="34" t="s">
        <v>80</v>
      </c>
    </row>
    <row r="67" spans="1:14" hidden="1" x14ac:dyDescent="0.2">
      <c r="J67" s="1"/>
    </row>
    <row r="68" spans="1:14" hidden="1" x14ac:dyDescent="0.2">
      <c r="J68" s="1"/>
    </row>
    <row r="69" spans="1:14" hidden="1" x14ac:dyDescent="0.2">
      <c r="J69" s="1"/>
    </row>
    <row r="70" spans="1:14" hidden="1" x14ac:dyDescent="0.2"/>
    <row r="71" spans="1:14" hidden="1" x14ac:dyDescent="0.2"/>
    <row r="72" spans="1:14" hidden="1" x14ac:dyDescent="0.2"/>
    <row r="73" spans="1:14" hidden="1" x14ac:dyDescent="0.2">
      <c r="A73" t="s">
        <v>101</v>
      </c>
      <c r="B73" t="s">
        <v>102</v>
      </c>
    </row>
    <row r="74" spans="1:14" hidden="1" x14ac:dyDescent="0.2">
      <c r="C74" t="s">
        <v>103</v>
      </c>
    </row>
    <row r="75" spans="1:14" hidden="1" x14ac:dyDescent="0.2">
      <c r="C75" t="s">
        <v>104</v>
      </c>
    </row>
    <row r="76" spans="1:14" hidden="1" x14ac:dyDescent="0.2">
      <c r="C76" t="s">
        <v>105</v>
      </c>
    </row>
    <row r="77" spans="1:14" hidden="1" x14ac:dyDescent="0.2"/>
    <row r="78" spans="1:14" hidden="1" x14ac:dyDescent="0.2"/>
    <row r="79" spans="1:14" x14ac:dyDescent="0.2">
      <c r="A79" s="62" t="s">
        <v>106</v>
      </c>
    </row>
  </sheetData>
  <sheetProtection algorithmName="SHA-512" hashValue="NENcRHMJnNwHRc5vkTlCdHkktihajrDs6/HgqCobFuQZc707O2jyoOroE2sb37K403lkmVX9DbVrFsZgu4Oslw==" saltValue="g4T8g44g/vvHk/4IorAT+A==" spinCount="100000" sheet="1" objects="1" scenarios="1"/>
  <mergeCells count="4">
    <mergeCell ref="J11:K11"/>
    <mergeCell ref="A8:D8"/>
    <mergeCell ref="A14:D14"/>
    <mergeCell ref="A17:D17"/>
  </mergeCells>
  <dataValidations count="4">
    <dataValidation type="list" allowBlank="1" showInputMessage="1" showErrorMessage="1" sqref="J14 E11 J31 J17:J19 J8 J29 E4:E5" xr:uid="{EF2DA947-8A2C-402A-9DC4-91FF084D8FDF}">
      <formula1>"Ja,Nein"</formula1>
    </dataValidation>
    <dataValidation allowBlank="1" showInputMessage="1" showErrorMessage="1" promptTitle="Einkommens-Bonus" prompt="Der Einkommens-Bonus ist für selbstnutzende Wohnungseigentümer:innen mit einem zu versteuernden Haushaltsjahreseinkommen von bis zu 40.000 Euro für den Heizungstausch beantragbar. _x000a_Mehr Informationen finden Sie unter den FAQs bei www.energiewechsel.de" sqref="A8:D8" xr:uid="{F3800E29-9086-4B0D-8FE1-A4160A6706B7}"/>
    <dataValidation allowBlank="1" showInputMessage="1" showErrorMessage="1" promptTitle="Klimageschwindigkeits-Bonus" prompt="Der Bonus kann nur von selbstnutzenden Eigentümer:innen beantragt werden. Voraussetzung ist der Austausch von funktionstüchtigen Öl-, Kohle-, Gas-Etagen- und Nachtspeicherheizungen oder_x000a_von funktionstüchtigen Gas- oder Biomasseheizungen älter 20 Jahre" sqref="A14:D14" xr:uid="{F4AC89DB-3FEB-4C7F-9F7B-66602D4EE1DF}"/>
    <dataValidation allowBlank="1" showInputMessage="1" showErrorMessage="1" promptTitle="Effizienz-Bonus für Wärmepumpen" prompt="5% Bonus für die Nutzung von natürlichen Kältemitteln oder Erd-, Wasser- oder Abwasserwärme bei Wärmepumpen" sqref="A17:D17" xr:uid="{6ED288A4-6D53-4C67-BEA3-3465A6CA1057}"/>
  </dataValidations>
  <pageMargins left="0.7" right="0.7" top="0.78740157499999996" bottom="0.78740157499999996" header="0.3" footer="0.3"/>
  <pageSetup paperSize="9" orientation="landscape" r:id="rId1"/>
  <headerFooter>
    <oddHeader>&amp;C&amp;"Arial,Fett"&amp;11Prüfrechner Kumulierung BEG-EM Gebäudehülle, proKlima und Dach-Solar Richtlinie</oddHeader>
    <oddFooter>&amp;L
13.05.24 [Änderungen vorbehalten]&amp;CproKlima - Der enercity- Fonds&amp;RGlockseeplatz 1                           30169 Hannover</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756895A-650E-41CA-864A-039417DD64D3}">
          <x14:formula1>
            <xm:f>'Deckel förderfähige Ausgaben'!$A$7:$A$26</xm:f>
          </x14:formula1>
          <xm:sqref>J7</xm:sqref>
        </x14:dataValidation>
        <x14:dataValidation type="list" allowBlank="1" showInputMessage="1" showErrorMessage="1" xr:uid="{294E9AFC-BC41-42A4-812B-155D5146A59B}">
          <x14:formula1>
            <xm:f>'Deckel förderfähige Ausgaben'!$A$30:$A$36</xm:f>
          </x14:formula1>
          <xm:sqref>J11</xm:sqref>
        </x14:dataValidation>
        <x14:dataValidation type="list" allowBlank="1" showInputMessage="1" showErrorMessage="1" xr:uid="{0E87DBBD-C5B0-45D1-AB29-C8343AF13447}">
          <x14:formula1>
            <xm:f>'Deckel förderfähige Ausgaben'!$A$6:$A$26</xm:f>
          </x14:formula1>
          <xm:sqref>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1869-B466-40E2-8088-AEA6423AF217}">
  <dimension ref="A1:H54"/>
  <sheetViews>
    <sheetView workbookViewId="0">
      <selection activeCell="B59" sqref="B59"/>
    </sheetView>
  </sheetViews>
  <sheetFormatPr baseColWidth="10" defaultColWidth="11.42578125" defaultRowHeight="12.75" x14ac:dyDescent="0.2"/>
  <cols>
    <col min="2" max="2" width="14.140625" customWidth="1"/>
    <col min="3" max="3" width="19.28515625" customWidth="1"/>
    <col min="4" max="4" width="19" hidden="1" customWidth="1"/>
    <col min="5" max="5" width="18.42578125" hidden="1" customWidth="1"/>
    <col min="6" max="6" width="0" style="1" hidden="1" customWidth="1"/>
    <col min="7" max="10" width="0" hidden="1" customWidth="1"/>
  </cols>
  <sheetData>
    <row r="1" spans="1:8" x14ac:dyDescent="0.2">
      <c r="A1" t="s">
        <v>107</v>
      </c>
    </row>
    <row r="2" spans="1:8" x14ac:dyDescent="0.2">
      <c r="E2" t="s">
        <v>108</v>
      </c>
      <c r="H2" t="s">
        <v>109</v>
      </c>
    </row>
    <row r="3" spans="1:8" x14ac:dyDescent="0.2">
      <c r="A3">
        <f>Rechner!J7</f>
        <v>2</v>
      </c>
      <c r="B3" s="1" cm="1">
        <f t="array" ref="B3">_xlfn.IFS(A3=A7,B7,A3=A8,B8,A3=A9,B9,A3=A10,B10,A3=A11,B11,A3=A12,B12,A3=A13,B13,A3=A14,B14,A3=A15,B15,A3=A16,B16,A3=A17,B17,A3=A18,B18,A3=A19,B19,A3=A20,B20,A3=A21,B21,A3=A22,B22,A3=A23,B23,A3=A24,B24,A3=A25,B25,A3=A26,B26)</f>
        <v>60000</v>
      </c>
      <c r="C3" s="1" cm="1">
        <f t="array" ref="C3">_xlfn.IFS(B3=B7,C7,B3=B8,C8,B3=B9,C9,B3=B10,C10,B3=B11,C11,B3=B12,C12,B3=B13,C13,B3=B14,C14,B3=B15,C15,B3=B16,C16,B3=B17,C17,B3=B18,C18,B3=B19,C19,B3=B20,C20,B3=B21,C21,B3=B22,C22,B3=B23,C23,B3=B24,C24,B3=B25,C25,B3=B26,C26)</f>
        <v>120000</v>
      </c>
      <c r="D3" s="1" cm="1">
        <f t="array" ref="D3">_xlfn.IFS(E3=0,0,E3=A7,D7,E3=A8,D8,E3=A9,D9,E3=A10,D10,E3=A11,D11,E3=A12,D12,E3=A13,D13,E3=A14,D14,E3=A15,D15,E3=A16,D16,E3=A17,D17,E3=A18,D18,E3=A19,D19,E3=A20,D20,E3=A21,D21,E3=A22,D22,E3=A23,D23,E3=A24,D24,E3=A25,D25,E3=A26,D26)</f>
        <v>0</v>
      </c>
      <c r="E3">
        <f>Rechner!J9</f>
        <v>0</v>
      </c>
      <c r="G3">
        <f>IF(Rechner!E11="nein",0,Rechner!J7)</f>
        <v>0</v>
      </c>
      <c r="H3" s="1" cm="1">
        <f t="array" ref="H3">_xlfn.IFS(A3=0,0,A3=A7,H7,A3=A8,H8,A3=A9,H9,A3=A10,H10,A3=A11,H11,A3=A12,H12,A3=A13,H13,A3=A14,H14,A3=A15,H15,A3=A16,H16,A3=A17,H17,A3=A18,H18,A3=A19,H19,A3=A20,H20,A3=A21,H21,A3=A22,H22,A3=A23,H23,A3=A24,H24,A3=A25,H25,A3=A26,H26)</f>
        <v>45000</v>
      </c>
    </row>
    <row r="4" spans="1:8" x14ac:dyDescent="0.2">
      <c r="B4" t="s">
        <v>110</v>
      </c>
      <c r="D4" t="s">
        <v>84</v>
      </c>
      <c r="F4" s="1" t="s">
        <v>111</v>
      </c>
    </row>
    <row r="5" spans="1:8" x14ac:dyDescent="0.2">
      <c r="B5" t="s">
        <v>9</v>
      </c>
      <c r="C5" t="s">
        <v>10</v>
      </c>
    </row>
    <row r="6" spans="1:8" x14ac:dyDescent="0.2">
      <c r="A6">
        <v>0</v>
      </c>
    </row>
    <row r="7" spans="1:8" x14ac:dyDescent="0.2">
      <c r="A7">
        <v>1</v>
      </c>
      <c r="B7" s="1">
        <v>30000</v>
      </c>
      <c r="C7" s="1">
        <v>60000</v>
      </c>
      <c r="D7" s="1">
        <v>30000</v>
      </c>
      <c r="F7" s="1">
        <v>120000</v>
      </c>
      <c r="H7">
        <v>30000</v>
      </c>
    </row>
    <row r="8" spans="1:8" x14ac:dyDescent="0.2">
      <c r="A8">
        <v>2</v>
      </c>
      <c r="B8" s="1">
        <f t="shared" ref="B8:B26" si="0">A8*30000</f>
        <v>60000</v>
      </c>
      <c r="C8" s="1">
        <f t="shared" ref="C8:C26" si="1">A8*60000</f>
        <v>120000</v>
      </c>
      <c r="D8" s="1">
        <f>$D$7+A7*15000</f>
        <v>45000</v>
      </c>
      <c r="F8" s="1">
        <f t="shared" ref="F8:F26" si="2">A8*120000</f>
        <v>240000</v>
      </c>
      <c r="H8">
        <v>45000</v>
      </c>
    </row>
    <row r="9" spans="1:8" x14ac:dyDescent="0.2">
      <c r="A9">
        <v>3</v>
      </c>
      <c r="B9" s="1">
        <f t="shared" si="0"/>
        <v>90000</v>
      </c>
      <c r="C9" s="1">
        <f t="shared" si="1"/>
        <v>180000</v>
      </c>
      <c r="D9" s="1">
        <f>$D$7+A8*15000</f>
        <v>60000</v>
      </c>
      <c r="F9" s="1">
        <f t="shared" si="2"/>
        <v>360000</v>
      </c>
      <c r="H9">
        <v>60000</v>
      </c>
    </row>
    <row r="10" spans="1:8" x14ac:dyDescent="0.2">
      <c r="A10">
        <v>4</v>
      </c>
      <c r="B10" s="1">
        <f t="shared" si="0"/>
        <v>120000</v>
      </c>
      <c r="C10" s="1">
        <f t="shared" si="1"/>
        <v>240000</v>
      </c>
      <c r="D10" s="1">
        <f>$D$7+A9*15000</f>
        <v>75000</v>
      </c>
      <c r="F10" s="1">
        <f t="shared" si="2"/>
        <v>480000</v>
      </c>
      <c r="H10">
        <v>75000</v>
      </c>
    </row>
    <row r="11" spans="1:8" x14ac:dyDescent="0.2">
      <c r="A11">
        <v>5</v>
      </c>
      <c r="B11" s="1">
        <f t="shared" si="0"/>
        <v>150000</v>
      </c>
      <c r="C11" s="1">
        <f t="shared" si="1"/>
        <v>300000</v>
      </c>
      <c r="D11" s="1">
        <f>$D$7+A10*15000</f>
        <v>90000</v>
      </c>
      <c r="F11" s="1">
        <f t="shared" si="2"/>
        <v>600000</v>
      </c>
      <c r="H11">
        <v>90000</v>
      </c>
    </row>
    <row r="12" spans="1:8" x14ac:dyDescent="0.2">
      <c r="A12">
        <v>6</v>
      </c>
      <c r="B12" s="1">
        <f t="shared" si="0"/>
        <v>180000</v>
      </c>
      <c r="C12" s="1">
        <f t="shared" si="1"/>
        <v>360000</v>
      </c>
      <c r="D12" s="1">
        <f>$D$7+A11*15000</f>
        <v>105000</v>
      </c>
      <c r="F12" s="1">
        <f t="shared" si="2"/>
        <v>720000</v>
      </c>
      <c r="H12">
        <v>105000</v>
      </c>
    </row>
    <row r="13" spans="1:8" x14ac:dyDescent="0.2">
      <c r="A13">
        <v>7</v>
      </c>
      <c r="B13" s="1">
        <f t="shared" si="0"/>
        <v>210000</v>
      </c>
      <c r="C13" s="1">
        <f t="shared" si="1"/>
        <v>420000</v>
      </c>
      <c r="D13" s="1">
        <f t="shared" ref="D13:D26" si="3">D12+8000</f>
        <v>113000</v>
      </c>
      <c r="F13" s="1">
        <f t="shared" si="2"/>
        <v>840000</v>
      </c>
      <c r="H13">
        <v>113000</v>
      </c>
    </row>
    <row r="14" spans="1:8" x14ac:dyDescent="0.2">
      <c r="A14">
        <v>8</v>
      </c>
      <c r="B14" s="1">
        <f t="shared" si="0"/>
        <v>240000</v>
      </c>
      <c r="C14" s="1">
        <f t="shared" si="1"/>
        <v>480000</v>
      </c>
      <c r="D14" s="1">
        <f t="shared" si="3"/>
        <v>121000</v>
      </c>
      <c r="F14" s="1">
        <f t="shared" si="2"/>
        <v>960000</v>
      </c>
      <c r="H14">
        <v>121000</v>
      </c>
    </row>
    <row r="15" spans="1:8" x14ac:dyDescent="0.2">
      <c r="A15">
        <v>9</v>
      </c>
      <c r="B15" s="1">
        <f t="shared" si="0"/>
        <v>270000</v>
      </c>
      <c r="C15" s="1">
        <f t="shared" si="1"/>
        <v>540000</v>
      </c>
      <c r="D15" s="1">
        <f t="shared" si="3"/>
        <v>129000</v>
      </c>
      <c r="F15" s="1">
        <f t="shared" si="2"/>
        <v>1080000</v>
      </c>
      <c r="H15">
        <v>129000</v>
      </c>
    </row>
    <row r="16" spans="1:8" x14ac:dyDescent="0.2">
      <c r="A16">
        <v>10</v>
      </c>
      <c r="B16" s="1">
        <f t="shared" si="0"/>
        <v>300000</v>
      </c>
      <c r="C16" s="1">
        <f t="shared" si="1"/>
        <v>600000</v>
      </c>
      <c r="D16" s="1">
        <f t="shared" si="3"/>
        <v>137000</v>
      </c>
      <c r="F16" s="1">
        <f t="shared" si="2"/>
        <v>1200000</v>
      </c>
      <c r="H16">
        <v>137000</v>
      </c>
    </row>
    <row r="17" spans="1:8" hidden="1" x14ac:dyDescent="0.2">
      <c r="A17">
        <v>11</v>
      </c>
      <c r="B17" s="1">
        <f t="shared" si="0"/>
        <v>330000</v>
      </c>
      <c r="C17" s="1">
        <f t="shared" si="1"/>
        <v>660000</v>
      </c>
      <c r="D17" s="1">
        <f t="shared" si="3"/>
        <v>145000</v>
      </c>
      <c r="F17" s="1">
        <f t="shared" si="2"/>
        <v>1320000</v>
      </c>
      <c r="H17">
        <v>145000</v>
      </c>
    </row>
    <row r="18" spans="1:8" hidden="1" x14ac:dyDescent="0.2">
      <c r="A18">
        <v>12</v>
      </c>
      <c r="B18" s="1">
        <f t="shared" si="0"/>
        <v>360000</v>
      </c>
      <c r="C18" s="1">
        <f t="shared" si="1"/>
        <v>720000</v>
      </c>
      <c r="D18" s="1">
        <f t="shared" si="3"/>
        <v>153000</v>
      </c>
      <c r="F18" s="1">
        <f t="shared" si="2"/>
        <v>1440000</v>
      </c>
      <c r="H18">
        <v>153000</v>
      </c>
    </row>
    <row r="19" spans="1:8" hidden="1" x14ac:dyDescent="0.2">
      <c r="A19">
        <v>13</v>
      </c>
      <c r="B19" s="1">
        <f t="shared" si="0"/>
        <v>390000</v>
      </c>
      <c r="C19" s="1">
        <f t="shared" si="1"/>
        <v>780000</v>
      </c>
      <c r="D19" s="1">
        <f t="shared" si="3"/>
        <v>161000</v>
      </c>
      <c r="F19" s="1">
        <f t="shared" si="2"/>
        <v>1560000</v>
      </c>
      <c r="H19">
        <v>161000</v>
      </c>
    </row>
    <row r="20" spans="1:8" hidden="1" x14ac:dyDescent="0.2">
      <c r="A20">
        <v>14</v>
      </c>
      <c r="B20" s="1">
        <f t="shared" si="0"/>
        <v>420000</v>
      </c>
      <c r="C20" s="1">
        <f t="shared" si="1"/>
        <v>840000</v>
      </c>
      <c r="D20" s="1">
        <f t="shared" si="3"/>
        <v>169000</v>
      </c>
      <c r="F20" s="1">
        <f t="shared" si="2"/>
        <v>1680000</v>
      </c>
      <c r="H20">
        <v>169000</v>
      </c>
    </row>
    <row r="21" spans="1:8" hidden="1" x14ac:dyDescent="0.2">
      <c r="A21">
        <v>15</v>
      </c>
      <c r="B21" s="1">
        <f t="shared" si="0"/>
        <v>450000</v>
      </c>
      <c r="C21" s="1">
        <f t="shared" si="1"/>
        <v>900000</v>
      </c>
      <c r="D21" s="1">
        <f t="shared" si="3"/>
        <v>177000</v>
      </c>
      <c r="F21" s="1">
        <f t="shared" si="2"/>
        <v>1800000</v>
      </c>
      <c r="H21">
        <v>177000</v>
      </c>
    </row>
    <row r="22" spans="1:8" hidden="1" x14ac:dyDescent="0.2">
      <c r="A22">
        <v>16</v>
      </c>
      <c r="B22" s="1">
        <f t="shared" si="0"/>
        <v>480000</v>
      </c>
      <c r="C22" s="1">
        <f t="shared" si="1"/>
        <v>960000</v>
      </c>
      <c r="D22" s="1">
        <f t="shared" si="3"/>
        <v>185000</v>
      </c>
      <c r="F22" s="1">
        <f t="shared" si="2"/>
        <v>1920000</v>
      </c>
      <c r="H22">
        <v>185000</v>
      </c>
    </row>
    <row r="23" spans="1:8" hidden="1" x14ac:dyDescent="0.2">
      <c r="A23">
        <v>17</v>
      </c>
      <c r="B23" s="1">
        <f t="shared" si="0"/>
        <v>510000</v>
      </c>
      <c r="C23" s="1">
        <f t="shared" si="1"/>
        <v>1020000</v>
      </c>
      <c r="D23" s="1">
        <f t="shared" si="3"/>
        <v>193000</v>
      </c>
      <c r="F23" s="1">
        <f t="shared" si="2"/>
        <v>2040000</v>
      </c>
      <c r="H23">
        <v>193000</v>
      </c>
    </row>
    <row r="24" spans="1:8" hidden="1" x14ac:dyDescent="0.2">
      <c r="A24">
        <v>18</v>
      </c>
      <c r="B24" s="1">
        <f t="shared" si="0"/>
        <v>540000</v>
      </c>
      <c r="C24" s="1">
        <f t="shared" si="1"/>
        <v>1080000</v>
      </c>
      <c r="D24" s="1">
        <f t="shared" si="3"/>
        <v>201000</v>
      </c>
      <c r="F24" s="1">
        <f t="shared" si="2"/>
        <v>2160000</v>
      </c>
      <c r="H24">
        <v>201000</v>
      </c>
    </row>
    <row r="25" spans="1:8" hidden="1" x14ac:dyDescent="0.2">
      <c r="A25">
        <v>19</v>
      </c>
      <c r="B25" s="1">
        <f t="shared" si="0"/>
        <v>570000</v>
      </c>
      <c r="C25" s="1">
        <f t="shared" si="1"/>
        <v>1140000</v>
      </c>
      <c r="D25" s="1">
        <f t="shared" si="3"/>
        <v>209000</v>
      </c>
      <c r="F25" s="1">
        <f t="shared" si="2"/>
        <v>2280000</v>
      </c>
      <c r="H25">
        <v>209000</v>
      </c>
    </row>
    <row r="26" spans="1:8" hidden="1" x14ac:dyDescent="0.2">
      <c r="A26">
        <v>20</v>
      </c>
      <c r="B26" s="1">
        <f t="shared" si="0"/>
        <v>600000</v>
      </c>
      <c r="C26" s="1">
        <f t="shared" si="1"/>
        <v>1200000</v>
      </c>
      <c r="D26" s="1">
        <f t="shared" si="3"/>
        <v>217000</v>
      </c>
      <c r="F26" s="1">
        <f t="shared" si="2"/>
        <v>2400000</v>
      </c>
      <c r="H26">
        <v>217000</v>
      </c>
    </row>
    <row r="27" spans="1:8" hidden="1" x14ac:dyDescent="0.2">
      <c r="B27" s="1"/>
      <c r="C27" s="1"/>
      <c r="D27" s="1"/>
    </row>
    <row r="28" spans="1:8" x14ac:dyDescent="0.2">
      <c r="B28" s="1"/>
      <c r="C28" s="1"/>
      <c r="D28" s="1"/>
    </row>
    <row r="29" spans="1:8" hidden="1" x14ac:dyDescent="0.2">
      <c r="B29" s="1"/>
      <c r="C29" s="1"/>
      <c r="D29" s="1"/>
    </row>
    <row r="30" spans="1:8" hidden="1" x14ac:dyDescent="0.2">
      <c r="A30" t="s">
        <v>21</v>
      </c>
      <c r="B30" s="1"/>
      <c r="C30" s="1"/>
      <c r="D30" s="1"/>
    </row>
    <row r="31" spans="1:8" hidden="1" x14ac:dyDescent="0.2">
      <c r="A31" t="s">
        <v>112</v>
      </c>
      <c r="B31" s="1"/>
      <c r="C31" s="1"/>
      <c r="D31" s="1"/>
    </row>
    <row r="32" spans="1:8" hidden="1" x14ac:dyDescent="0.2">
      <c r="A32" t="s">
        <v>113</v>
      </c>
      <c r="B32" s="1"/>
      <c r="C32" s="1"/>
      <c r="D32" s="1"/>
    </row>
    <row r="33" spans="1:4" hidden="1" x14ac:dyDescent="0.2">
      <c r="A33" t="s">
        <v>114</v>
      </c>
      <c r="B33" s="1"/>
      <c r="C33" s="1"/>
      <c r="D33" s="1"/>
    </row>
    <row r="34" spans="1:4" hidden="1" x14ac:dyDescent="0.2">
      <c r="A34" t="s">
        <v>115</v>
      </c>
      <c r="B34" s="1"/>
      <c r="C34" s="1"/>
      <c r="D34" s="1"/>
    </row>
    <row r="35" spans="1:4" hidden="1" x14ac:dyDescent="0.2">
      <c r="A35" t="s">
        <v>116</v>
      </c>
      <c r="B35" s="1"/>
      <c r="C35" s="1"/>
      <c r="D35" s="1"/>
    </row>
    <row r="36" spans="1:4" hidden="1" x14ac:dyDescent="0.2">
      <c r="A36" t="s">
        <v>117</v>
      </c>
      <c r="B36" s="1"/>
      <c r="C36" s="1"/>
      <c r="D36" s="1"/>
    </row>
    <row r="37" spans="1:4" hidden="1" x14ac:dyDescent="0.2">
      <c r="B37" s="1"/>
      <c r="C37" s="1"/>
      <c r="D37" s="1"/>
    </row>
    <row r="38" spans="1:4" x14ac:dyDescent="0.2">
      <c r="B38" s="1"/>
      <c r="C38" s="1"/>
      <c r="D38" s="1"/>
    </row>
    <row r="39" spans="1:4" x14ac:dyDescent="0.2">
      <c r="B39" s="1"/>
      <c r="C39" s="1"/>
      <c r="D39" s="1"/>
    </row>
    <row r="40" spans="1:4" x14ac:dyDescent="0.2">
      <c r="B40" s="1"/>
      <c r="C40" s="1"/>
      <c r="D40" s="1"/>
    </row>
    <row r="41" spans="1:4" x14ac:dyDescent="0.2">
      <c r="B41" s="1"/>
      <c r="C41" s="1"/>
      <c r="D41" s="1"/>
    </row>
    <row r="42" spans="1:4" x14ac:dyDescent="0.2">
      <c r="B42" s="1"/>
      <c r="C42" s="1"/>
      <c r="D42" s="1"/>
    </row>
    <row r="43" spans="1:4" x14ac:dyDescent="0.2">
      <c r="B43" s="1"/>
      <c r="C43" s="1"/>
      <c r="D43" s="1"/>
    </row>
    <row r="44" spans="1:4" x14ac:dyDescent="0.2">
      <c r="B44" s="1"/>
      <c r="C44" s="1"/>
      <c r="D44" s="1"/>
    </row>
    <row r="45" spans="1:4" x14ac:dyDescent="0.2">
      <c r="B45" s="1"/>
      <c r="C45" s="1"/>
      <c r="D45" s="1"/>
    </row>
    <row r="46" spans="1:4" x14ac:dyDescent="0.2">
      <c r="B46" s="1"/>
      <c r="C46" s="1"/>
      <c r="D46" s="1"/>
    </row>
    <row r="47" spans="1:4" x14ac:dyDescent="0.2">
      <c r="B47" s="1"/>
      <c r="C47" s="1"/>
      <c r="D47" s="1"/>
    </row>
    <row r="48" spans="1:4" x14ac:dyDescent="0.2">
      <c r="B48" s="1"/>
      <c r="C48" s="1"/>
      <c r="D48" s="1"/>
    </row>
    <row r="49" spans="2:4" x14ac:dyDescent="0.2">
      <c r="B49" s="1"/>
      <c r="C49" s="1"/>
      <c r="D49" s="1"/>
    </row>
    <row r="50" spans="2:4" x14ac:dyDescent="0.2">
      <c r="B50" s="1"/>
      <c r="C50" s="1"/>
      <c r="D50" s="1"/>
    </row>
    <row r="51" spans="2:4" x14ac:dyDescent="0.2">
      <c r="B51" s="1"/>
      <c r="C51" s="1"/>
      <c r="D51" s="1"/>
    </row>
    <row r="52" spans="2:4" x14ac:dyDescent="0.2">
      <c r="B52" s="1"/>
      <c r="C52" s="1"/>
      <c r="D52" s="1"/>
    </row>
    <row r="53" spans="2:4" x14ac:dyDescent="0.2">
      <c r="B53" s="1"/>
      <c r="C53" s="1"/>
      <c r="D53" s="1"/>
    </row>
    <row r="54" spans="2:4" x14ac:dyDescent="0.2">
      <c r="B54" s="1"/>
      <c r="C54" s="1"/>
      <c r="D54" s="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B167AEEB10C9048BC872EF229060248" ma:contentTypeVersion="15" ma:contentTypeDescription="Ein neues Dokument erstellen." ma:contentTypeScope="" ma:versionID="cf72a19720a628dd85794e968c668634">
  <xsd:schema xmlns:xsd="http://www.w3.org/2001/XMLSchema" xmlns:xs="http://www.w3.org/2001/XMLSchema" xmlns:p="http://schemas.microsoft.com/office/2006/metadata/properties" xmlns:ns2="e19d0b2e-a12b-4fcd-a8ac-cda8ede8cf7f" xmlns:ns3="7af290c2-caad-4e0c-b773-366e01dedaf6" targetNamespace="http://schemas.microsoft.com/office/2006/metadata/properties" ma:root="true" ma:fieldsID="c3a4c92bb155090d94ae4a4ece7ab6c9" ns2:_="" ns3:_="">
    <xsd:import namespace="e19d0b2e-a12b-4fcd-a8ac-cda8ede8cf7f"/>
    <xsd:import namespace="7af290c2-caad-4e0c-b773-366e01dedaf6"/>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d0b2e-a12b-4fcd-a8ac-cda8ede8cf7f" elementFormDefault="qualified">
    <xsd:import namespace="http://schemas.microsoft.com/office/2006/documentManagement/types"/>
    <xsd:import namespace="http://schemas.microsoft.com/office/infopath/2007/PartnerControls"/>
    <xsd:element name="_Flow_SignoffStatus" ma:index="8" nillable="true" ma:displayName="Status Unterschrift" ma:internalName="Status_x0020_Unterschrift">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d20ada28-9667-464a-aa94-6a12a9beed5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290c2-caad-4e0c-b773-366e01deda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fa6d41-e1c2-444c-8c0f-27fe430aaa47}" ma:internalName="TaxCatchAll" ma:showField="CatchAllData" ma:web="7af290c2-caad-4e0c-b773-366e01dedaf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e19d0b2e-a12b-4fcd-a8ac-cda8ede8cf7f" xsi:nil="true"/>
    <TaxCatchAll xmlns="7af290c2-caad-4e0c-b773-366e01dedaf6" xsi:nil="true"/>
    <lcf76f155ced4ddcb4097134ff3c332f xmlns="e19d0b2e-a12b-4fcd-a8ac-cda8ede8cf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E26533-4C5D-4321-9910-E774B86E7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d0b2e-a12b-4fcd-a8ac-cda8ede8cf7f"/>
    <ds:schemaRef ds:uri="7af290c2-caad-4e0c-b773-366e01deda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B506CF-B7BD-4231-AE21-5E380AD9E563}">
  <ds:schemaRefs>
    <ds:schemaRef ds:uri="http://schemas.microsoft.com/DataMashup"/>
  </ds:schemaRefs>
</ds:datastoreItem>
</file>

<file path=customXml/itemProps3.xml><?xml version="1.0" encoding="utf-8"?>
<ds:datastoreItem xmlns:ds="http://schemas.openxmlformats.org/officeDocument/2006/customXml" ds:itemID="{15817A71-9AB5-4D87-8F14-0567D775FB88}">
  <ds:schemaRefs>
    <ds:schemaRef ds:uri="http://schemas.microsoft.com/sharepoint/v3/contenttype/forms"/>
  </ds:schemaRefs>
</ds:datastoreItem>
</file>

<file path=customXml/itemProps4.xml><?xml version="1.0" encoding="utf-8"?>
<ds:datastoreItem xmlns:ds="http://schemas.openxmlformats.org/officeDocument/2006/customXml" ds:itemID="{56209C39-759A-4286-9BFA-86AA23821DE6}">
  <ds:schemaRefs>
    <ds:schemaRef ds:uri="http://schemas.microsoft.com/office/2006/metadata/properties"/>
    <ds:schemaRef ds:uri="http://schemas.microsoft.com/office/infopath/2007/PartnerControls"/>
    <ds:schemaRef ds:uri="e19d0b2e-a12b-4fcd-a8ac-cda8ede8cf7f"/>
    <ds:schemaRef ds:uri="7af290c2-caad-4e0c-b773-366e01dedaf6"/>
  </ds:schemaRefs>
</ds:datastoreItem>
</file>

<file path=docMetadata/LabelInfo.xml><?xml version="1.0" encoding="utf-8"?>
<clbl:labelList xmlns:clbl="http://schemas.microsoft.com/office/2020/mipLabelMetadata">
  <clbl:label id="{8ccd2b24-2b70-401a-a933-bf4010009e5e}" enabled="0" method="" siteId="{8ccd2b24-2b70-401a-a933-bf4010009e5e}"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Rechner</vt:lpstr>
      <vt:lpstr>Deckel förderfähige Ausgaben</vt:lpstr>
    </vt:vector>
  </TitlesOfParts>
  <Manager/>
  <Company>enercity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Upsing, Kirsten</dc:creator>
  <cp:keywords/>
  <dc:description/>
  <cp:lastModifiedBy>Upsing, Kirsten</cp:lastModifiedBy>
  <cp:revision/>
  <dcterms:created xsi:type="dcterms:W3CDTF">2024-02-09T10:34:58Z</dcterms:created>
  <dcterms:modified xsi:type="dcterms:W3CDTF">2024-06-14T08:11:38Z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0x0101009B167AEEB10C9048BC872EF229060248</vt:lpwstr>
  </property>
  <property fmtid="{D5CDD505-2E9C-101B-9397-08002B2CF9AE}" pid="3" name="MediaServiceImageTags">
    <vt:lpwstr/>
  </property>
</Properties>
</file>